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8" yWindow="-156" windowWidth="12492" windowHeight="11388" firstSheet="11" activeTab="13"/>
  </bookViews>
  <sheets>
    <sheet name="подлужный,энгельса,сосновая" sheetId="1" r:id="rId1"/>
    <sheet name="Баринова" sheetId="2" r:id="rId2"/>
    <sheet name="В.Котика" sheetId="3" r:id="rId3"/>
    <sheet name="Задолье" sheetId="4" r:id="rId4"/>
    <sheet name="Западная" sheetId="5" r:id="rId5"/>
    <sheet name="Коммунистическая" sheetId="6" r:id="rId6"/>
    <sheet name="пер. Лихачева" sheetId="7" r:id="rId7"/>
    <sheet name="Максимов" sheetId="8" r:id="rId8"/>
    <sheet name="Махалова" sheetId="9" r:id="rId9"/>
    <sheet name="Маяковского" sheetId="10" r:id="rId10"/>
    <sheet name="Мира" sheetId="11" r:id="rId11"/>
    <sheet name="Чугунова" sheetId="12" r:id="rId12"/>
    <sheet name="Прибрежный" sheetId="13" r:id="rId13"/>
    <sheet name="Центральная" sheetId="15" r:id="rId14"/>
    <sheet name="Кис. Госп" sheetId="17" r:id="rId15"/>
    <sheet name="Октябрьская" sheetId="20" r:id="rId16"/>
    <sheet name="Новостройка" sheetId="21" r:id="rId17"/>
    <sheet name="Лист1" sheetId="22" r:id="rId18"/>
    <sheet name="Лист2" sheetId="23" r:id="rId19"/>
  </sheets>
  <calcPr calcId="124519" refMode="R1C1"/>
</workbook>
</file>

<file path=xl/calcChain.xml><?xml version="1.0" encoding="utf-8"?>
<calcChain xmlns="http://schemas.openxmlformats.org/spreadsheetml/2006/main">
  <c r="D265" i="3"/>
  <c r="C265"/>
  <c r="D138" i="10"/>
  <c r="C138"/>
  <c r="D268" i="7"/>
  <c r="C268"/>
  <c r="D200"/>
  <c r="C200"/>
  <c r="D135"/>
  <c r="C135"/>
  <c r="D238" i="8"/>
  <c r="C238"/>
  <c r="D87" i="2"/>
  <c r="C87"/>
  <c r="D11"/>
  <c r="C11"/>
  <c r="D86" i="9"/>
  <c r="C86"/>
  <c r="D42"/>
  <c r="C42"/>
  <c r="D803" i="11"/>
  <c r="C803"/>
  <c r="D352"/>
  <c r="C352"/>
  <c r="D227"/>
  <c r="C227"/>
  <c r="D188" i="6"/>
  <c r="C188"/>
  <c r="D117"/>
  <c r="C117"/>
  <c r="D83"/>
  <c r="C83"/>
  <c r="D45"/>
  <c r="C45"/>
  <c r="D11"/>
  <c r="C11"/>
  <c r="D418" i="12"/>
  <c r="C418"/>
  <c r="D351"/>
  <c r="C351"/>
  <c r="D312"/>
  <c r="C312"/>
  <c r="D236"/>
  <c r="C236"/>
  <c r="D202"/>
  <c r="C202"/>
  <c r="D167"/>
  <c r="C167"/>
  <c r="D125"/>
  <c r="C125"/>
  <c r="D85"/>
  <c r="C85"/>
  <c r="D48"/>
  <c r="C48"/>
  <c r="D10"/>
  <c r="C10"/>
  <c r="D894" i="11"/>
  <c r="E772"/>
  <c r="E165"/>
  <c r="E166" s="1"/>
  <c r="D42" i="1"/>
  <c r="E33" s="1"/>
  <c r="E34" s="1"/>
  <c r="D186" i="12"/>
  <c r="E167" s="1"/>
  <c r="E866" i="11"/>
  <c r="E867" s="1"/>
  <c r="D156" i="7"/>
  <c r="E135" s="1"/>
  <c r="E803" i="11"/>
  <c r="D252" i="9"/>
  <c r="E232" s="1"/>
  <c r="E233" s="1"/>
  <c r="D215"/>
  <c r="E195" s="1"/>
  <c r="E196" s="1"/>
  <c r="D30" i="21"/>
  <c r="E12" s="1"/>
  <c r="E13" s="1"/>
  <c r="D59" i="20"/>
  <c r="E44" s="1"/>
  <c r="E45" s="1"/>
  <c r="D27"/>
  <c r="E12" s="1"/>
  <c r="E13" s="1"/>
  <c r="D28" i="17"/>
  <c r="E12" s="1"/>
  <c r="E13" s="1"/>
  <c r="D59" i="15"/>
  <c r="E46" s="1"/>
  <c r="E47" s="1"/>
  <c r="D29"/>
  <c r="E12" s="1"/>
  <c r="E13" s="1"/>
  <c r="D138" i="13"/>
  <c r="E121" s="1"/>
  <c r="E122" s="1"/>
  <c r="D106"/>
  <c r="E89" s="1"/>
  <c r="E90" s="1"/>
  <c r="D75"/>
  <c r="E52" s="1"/>
  <c r="E53" s="1"/>
  <c r="D36"/>
  <c r="E10" s="1"/>
  <c r="E11" s="1"/>
  <c r="D508" i="12"/>
  <c r="E488" s="1"/>
  <c r="E489" s="1"/>
  <c r="D475"/>
  <c r="E455" s="1"/>
  <c r="E456" s="1"/>
  <c r="D406"/>
  <c r="E384" s="1"/>
  <c r="E385" s="1"/>
  <c r="D371"/>
  <c r="E351" s="1"/>
  <c r="D338"/>
  <c r="E312" s="1"/>
  <c r="E313" s="1"/>
  <c r="D297"/>
  <c r="E277" s="1"/>
  <c r="E278" s="1"/>
  <c r="D260"/>
  <c r="E236" s="1"/>
  <c r="D219"/>
  <c r="E202" s="1"/>
  <c r="D150"/>
  <c r="E125" s="1"/>
  <c r="D109"/>
  <c r="E85" s="1"/>
  <c r="E86" s="1"/>
  <c r="D32"/>
  <c r="E10" s="1"/>
  <c r="D929" i="11"/>
  <c r="E910" s="1"/>
  <c r="E911" s="1"/>
  <c r="D852"/>
  <c r="E835" s="1"/>
  <c r="E836" s="1"/>
  <c r="D820"/>
  <c r="D789"/>
  <c r="E773"/>
  <c r="D755"/>
  <c r="E738" s="1"/>
  <c r="E739" s="1"/>
  <c r="D721"/>
  <c r="E704" s="1"/>
  <c r="E705" s="1"/>
  <c r="D688"/>
  <c r="E671" s="1"/>
  <c r="E672" s="1"/>
  <c r="D654"/>
  <c r="E637"/>
  <c r="E638"/>
  <c r="D621"/>
  <c r="E604" s="1"/>
  <c r="E605" s="1"/>
  <c r="D588"/>
  <c r="E572"/>
  <c r="D555"/>
  <c r="E538" s="1"/>
  <c r="E539" s="1"/>
  <c r="D524"/>
  <c r="E507" s="1"/>
  <c r="E508" s="1"/>
  <c r="D493"/>
  <c r="E476" s="1"/>
  <c r="E477" s="1"/>
  <c r="D462"/>
  <c r="E445" s="1"/>
  <c r="E446" s="1"/>
  <c r="D431"/>
  <c r="E414" s="1"/>
  <c r="E415" s="1"/>
  <c r="D400"/>
  <c r="E383" s="1"/>
  <c r="E384" s="1"/>
  <c r="D369"/>
  <c r="E352" s="1"/>
  <c r="D338"/>
  <c r="E321" s="1"/>
  <c r="E322" s="1"/>
  <c r="D307"/>
  <c r="E290" s="1"/>
  <c r="E291" s="1"/>
  <c r="D275"/>
  <c r="E258" s="1"/>
  <c r="E259" s="1"/>
  <c r="D244"/>
  <c r="E227" s="1"/>
  <c r="E228" s="1"/>
  <c r="D213"/>
  <c r="E196" s="1"/>
  <c r="E197" s="1"/>
  <c r="D182"/>
  <c r="D151"/>
  <c r="E134" s="1"/>
  <c r="E135" s="1"/>
  <c r="D120"/>
  <c r="E103" s="1"/>
  <c r="E104" s="1"/>
  <c r="D89"/>
  <c r="E72" s="1"/>
  <c r="E73" s="1"/>
  <c r="D58"/>
  <c r="E41" s="1"/>
  <c r="E42" s="1"/>
  <c r="D27"/>
  <c r="E10" s="1"/>
  <c r="E11" s="1"/>
  <c r="D194" i="10"/>
  <c r="E173" s="1"/>
  <c r="E174" s="1"/>
  <c r="D158"/>
  <c r="E138" s="1"/>
  <c r="D122"/>
  <c r="E104"/>
  <c r="E105" s="1"/>
  <c r="D89"/>
  <c r="E72" s="1"/>
  <c r="E73" s="1"/>
  <c r="D58"/>
  <c r="E41" s="1"/>
  <c r="E42" s="1"/>
  <c r="D27"/>
  <c r="E10"/>
  <c r="E11" s="1"/>
  <c r="D996" i="9"/>
  <c r="E976" s="1"/>
  <c r="E977" s="1"/>
  <c r="D961"/>
  <c r="E935" s="1"/>
  <c r="E936" s="1"/>
  <c r="D921"/>
  <c r="E900" s="1"/>
  <c r="E901" s="1"/>
  <c r="D885"/>
  <c r="E863" s="1"/>
  <c r="E864" s="1"/>
  <c r="D848"/>
  <c r="E827" s="1"/>
  <c r="E828" s="1"/>
  <c r="D812"/>
  <c r="E791" s="1"/>
  <c r="E792" s="1"/>
  <c r="D776"/>
  <c r="E755" s="1"/>
  <c r="E756" s="1"/>
  <c r="D740"/>
  <c r="E722" s="1"/>
  <c r="E723" s="1"/>
  <c r="D704"/>
  <c r="E684" s="1"/>
  <c r="E685" s="1"/>
  <c r="D667"/>
  <c r="E650" s="1"/>
  <c r="E651" s="1"/>
  <c r="D594"/>
  <c r="E577" s="1"/>
  <c r="E578" s="1"/>
  <c r="D560"/>
  <c r="E543" s="1"/>
  <c r="E544" s="1"/>
  <c r="D526"/>
  <c r="E509" s="1"/>
  <c r="E510" s="1"/>
  <c r="D492"/>
  <c r="E474" s="1"/>
  <c r="E475" s="1"/>
  <c r="D457"/>
  <c r="E440" s="1"/>
  <c r="E441" s="1"/>
  <c r="D423"/>
  <c r="E406" s="1"/>
  <c r="E407" s="1"/>
  <c r="D391"/>
  <c r="E374" s="1"/>
  <c r="E375" s="1"/>
  <c r="D356"/>
  <c r="E339" s="1"/>
  <c r="E340" s="1"/>
  <c r="D323"/>
  <c r="E306" s="1"/>
  <c r="E307" s="1"/>
  <c r="D289"/>
  <c r="E268" s="1"/>
  <c r="E269" s="1"/>
  <c r="D180"/>
  <c r="E160" s="1"/>
  <c r="E161" s="1"/>
  <c r="D144"/>
  <c r="E124" s="1"/>
  <c r="E125" s="1"/>
  <c r="D70"/>
  <c r="E42" s="1"/>
  <c r="E43" s="1"/>
  <c r="D27"/>
  <c r="E10" s="1"/>
  <c r="E11" s="1"/>
  <c r="D256" i="8"/>
  <c r="E238" s="1"/>
  <c r="D222"/>
  <c r="E205" s="1"/>
  <c r="E206" s="1"/>
  <c r="D189"/>
  <c r="E172"/>
  <c r="E173" s="1"/>
  <c r="D157"/>
  <c r="E140" s="1"/>
  <c r="E141" s="1"/>
  <c r="D124"/>
  <c r="E107" s="1"/>
  <c r="E108" s="1"/>
  <c r="D92"/>
  <c r="E75" s="1"/>
  <c r="E76" s="1"/>
  <c r="D60"/>
  <c r="E43" s="1"/>
  <c r="E44" s="1"/>
  <c r="D29"/>
  <c r="E11" s="1"/>
  <c r="E12" s="1"/>
  <c r="D347" i="7"/>
  <c r="E330" s="1"/>
  <c r="E331" s="1"/>
  <c r="D316"/>
  <c r="E299" s="1"/>
  <c r="E300" s="1"/>
  <c r="D285"/>
  <c r="E268" s="1"/>
  <c r="D255"/>
  <c r="E238"/>
  <c r="E239"/>
  <c r="D224"/>
  <c r="E200" s="1"/>
  <c r="D186"/>
  <c r="E169" s="1"/>
  <c r="E170" s="1"/>
  <c r="D122"/>
  <c r="E105" s="1"/>
  <c r="E106" s="1"/>
  <c r="D91"/>
  <c r="E74" s="1"/>
  <c r="E75" s="1"/>
  <c r="D60"/>
  <c r="E42" s="1"/>
  <c r="E43" s="1"/>
  <c r="D28"/>
  <c r="E11" s="1"/>
  <c r="E12" s="1"/>
  <c r="D278" i="6"/>
  <c r="E260" s="1"/>
  <c r="E261" s="1"/>
  <c r="D244"/>
  <c r="E222" s="1"/>
  <c r="E223" s="1"/>
  <c r="D206"/>
  <c r="E188" s="1"/>
  <c r="D171"/>
  <c r="E153" s="1"/>
  <c r="E154" s="1"/>
  <c r="D137"/>
  <c r="E117" s="1"/>
  <c r="D101"/>
  <c r="E83" s="1"/>
  <c r="E84" s="1"/>
  <c r="D67"/>
  <c r="E45" s="1"/>
  <c r="D29"/>
  <c r="E11" s="1"/>
  <c r="D286" i="5"/>
  <c r="E265" s="1"/>
  <c r="E266" s="1"/>
  <c r="D250"/>
  <c r="E233" s="1"/>
  <c r="E234" s="1"/>
  <c r="D218"/>
  <c r="E201" s="1"/>
  <c r="E202" s="1"/>
  <c r="D186"/>
  <c r="E169" s="1"/>
  <c r="E170" s="1"/>
  <c r="D154"/>
  <c r="E137" s="1"/>
  <c r="E138" s="1"/>
  <c r="D122"/>
  <c r="E105" s="1"/>
  <c r="E106" s="1"/>
  <c r="D90"/>
  <c r="E73" s="1"/>
  <c r="E74" s="1"/>
  <c r="D59"/>
  <c r="E42" s="1"/>
  <c r="E43" s="1"/>
  <c r="D28"/>
  <c r="E11" s="1"/>
  <c r="E12" s="1"/>
  <c r="D27" i="4"/>
  <c r="E10"/>
  <c r="E11"/>
  <c r="D313" i="3"/>
  <c r="E296" s="1"/>
  <c r="E297" s="1"/>
  <c r="D282"/>
  <c r="E265" s="1"/>
  <c r="D251"/>
  <c r="E236" s="1"/>
  <c r="E237" s="1"/>
  <c r="D222"/>
  <c r="E194" s="1"/>
  <c r="E195" s="1"/>
  <c r="D180"/>
  <c r="E168" s="1"/>
  <c r="E169" s="1"/>
  <c r="D154"/>
  <c r="E142" s="1"/>
  <c r="E143" s="1"/>
  <c r="D128"/>
  <c r="E115" s="1"/>
  <c r="E116" s="1"/>
  <c r="D101"/>
  <c r="E89" s="1"/>
  <c r="E90" s="1"/>
  <c r="D75"/>
  <c r="E63" s="1"/>
  <c r="E64" s="1"/>
  <c r="D49"/>
  <c r="E40" s="1"/>
  <c r="E41" s="1"/>
  <c r="D26"/>
  <c r="E10" s="1"/>
  <c r="E11" s="1"/>
  <c r="D105" i="2"/>
  <c r="E87" s="1"/>
  <c r="E88" s="1"/>
  <c r="D73"/>
  <c r="E63" s="1"/>
  <c r="E64" s="1"/>
  <c r="D49"/>
  <c r="E38" s="1"/>
  <c r="E39" s="1"/>
  <c r="D24"/>
  <c r="D66" i="1"/>
  <c r="E57" s="1"/>
  <c r="E58" s="1"/>
  <c r="D18"/>
  <c r="E10" s="1"/>
  <c r="E11" s="1"/>
  <c r="D633" i="9"/>
  <c r="E611" s="1"/>
  <c r="E612" s="1"/>
  <c r="D108"/>
  <c r="E86" s="1"/>
  <c r="D1034"/>
  <c r="E1013" s="1"/>
  <c r="E1014" s="1"/>
  <c r="D70" i="12"/>
  <c r="E48" s="1"/>
  <c r="D443"/>
  <c r="E418" s="1"/>
  <c r="E266" i="3" l="1"/>
  <c r="E139" i="10"/>
  <c r="E269" i="7"/>
  <c r="E201"/>
  <c r="E136"/>
  <c r="E239" i="8"/>
  <c r="E87" i="9"/>
  <c r="E804" i="11"/>
  <c r="E353"/>
  <c r="E189" i="6"/>
  <c r="E118"/>
  <c r="E46"/>
  <c r="E12"/>
  <c r="E419" i="12"/>
  <c r="E352"/>
  <c r="E237"/>
  <c r="E203"/>
  <c r="E168"/>
  <c r="E126"/>
  <c r="E49"/>
  <c r="E11"/>
  <c r="E11" i="2"/>
  <c r="E12" s="1"/>
</calcChain>
</file>

<file path=xl/sharedStrings.xml><?xml version="1.0" encoding="utf-8"?>
<sst xmlns="http://schemas.openxmlformats.org/spreadsheetml/2006/main" count="3348" uniqueCount="407">
  <si>
    <t>Отчет</t>
  </si>
  <si>
    <t>ООО ДУК "Стеклозаводец-Бор"</t>
  </si>
  <si>
    <t>о выпоненных работах по текущему ремонту общего имущества за период</t>
  </si>
  <si>
    <t>г.Бор</t>
  </si>
  <si>
    <t>Вид услуг</t>
  </si>
  <si>
    <t>Начислено средств</t>
  </si>
  <si>
    <t>Получено средств</t>
  </si>
  <si>
    <t>Выполнено работ</t>
  </si>
  <si>
    <t>Текущий ремонт</t>
  </si>
  <si>
    <t>Остаток денежных средств</t>
  </si>
  <si>
    <t>Наименование работ</t>
  </si>
  <si>
    <t>стоимость работ (руб)</t>
  </si>
  <si>
    <t>Итого</t>
  </si>
  <si>
    <t>Администрация ООО ДУК "Стеклозаводец-Бор"</t>
  </si>
  <si>
    <t>телефон для справок:</t>
  </si>
  <si>
    <t>ул.Энгельса д.1а</t>
  </si>
  <si>
    <t>ул. Баринова д.</t>
  </si>
  <si>
    <t>ул. В.Котика д.</t>
  </si>
  <si>
    <t>1а</t>
  </si>
  <si>
    <t>3а</t>
  </si>
  <si>
    <t>4а</t>
  </si>
  <si>
    <t>ул.Задолье д.</t>
  </si>
  <si>
    <t>65а</t>
  </si>
  <si>
    <t>ул. Западная д.</t>
  </si>
  <si>
    <t>ул. Коммунистическая  д.</t>
  </si>
  <si>
    <t>13а</t>
  </si>
  <si>
    <t>пер.Лихачева  д.</t>
  </si>
  <si>
    <t>ул.Лихачева  д.</t>
  </si>
  <si>
    <t>1б</t>
  </si>
  <si>
    <t>2а</t>
  </si>
  <si>
    <t>2б</t>
  </si>
  <si>
    <t xml:space="preserve">Итого </t>
  </si>
  <si>
    <t>6а</t>
  </si>
  <si>
    <t>7а</t>
  </si>
  <si>
    <t>ул. Максимова  д.</t>
  </si>
  <si>
    <t>ул. Махалова  д.</t>
  </si>
  <si>
    <t>ул. Маяковского  д.</t>
  </si>
  <si>
    <t>ул. Мира д.</t>
  </si>
  <si>
    <t>ул. Чугунова д.</t>
  </si>
  <si>
    <t>м-он Прибрежный д.</t>
  </si>
  <si>
    <t>п.Ситники</t>
  </si>
  <si>
    <t>Остаток денежных средств с учетом выполненных работ</t>
  </si>
  <si>
    <t>ул.Центральная д.</t>
  </si>
  <si>
    <t>5а</t>
  </si>
  <si>
    <t>п.Железнодорожый</t>
  </si>
  <si>
    <t>тер.Киселихинского госпиталя д</t>
  </si>
  <si>
    <t>ул.Октябрьская д.</t>
  </si>
  <si>
    <t>ул.Новостройка д.</t>
  </si>
  <si>
    <t>пер.Подлужный д.</t>
  </si>
  <si>
    <t>71а</t>
  </si>
  <si>
    <t>ул.Сосновая  д.</t>
  </si>
  <si>
    <t>3-26-66</t>
  </si>
  <si>
    <t>с января по июнь 2018 год</t>
  </si>
  <si>
    <t>смена остекления</t>
  </si>
  <si>
    <t>ремонт дымовых труб</t>
  </si>
  <si>
    <t>установка пружины</t>
  </si>
  <si>
    <t>Установка электрических счетчиков</t>
  </si>
  <si>
    <t>ремонт крыльца</t>
  </si>
  <si>
    <t>ремонт стояка хвс 6м</t>
  </si>
  <si>
    <t>смена светильников</t>
  </si>
  <si>
    <t>ремонт стояка хвс 1м</t>
  </si>
  <si>
    <t>декоративный ремонт подъезда</t>
  </si>
  <si>
    <t>ремонт стояка хвс 0,5м</t>
  </si>
  <si>
    <t>замена дверного полотна</t>
  </si>
  <si>
    <t>ремонт шиферной кровли 8 м2</t>
  </si>
  <si>
    <t>ремонт шиферной кровли</t>
  </si>
  <si>
    <t>смена светильника</t>
  </si>
  <si>
    <t>ремонт оконных переплетов</t>
  </si>
  <si>
    <t>ремонт гр щита</t>
  </si>
  <si>
    <t>ремонт отмостки</t>
  </si>
  <si>
    <t>смена эл. Проводки моп</t>
  </si>
  <si>
    <t>ремонт козырька</t>
  </si>
  <si>
    <t>с января по декабрь 2019 год</t>
  </si>
  <si>
    <t>с января по декабрь 2019год</t>
  </si>
  <si>
    <t>с января по июль 2019 год</t>
  </si>
  <si>
    <t>с января по июнь 2019 год</t>
  </si>
  <si>
    <t>Смена светильника люмин.</t>
  </si>
  <si>
    <t>ремонт цоколя</t>
  </si>
  <si>
    <t>ремонт шиферной кровли  6,4 м2</t>
  </si>
  <si>
    <t>декоративный ремонт подъезда 1п</t>
  </si>
  <si>
    <t>ремонт козырьков</t>
  </si>
  <si>
    <t>декоративный ремонт подъезда 2п</t>
  </si>
  <si>
    <t>ремонт штукатурки фасада</t>
  </si>
  <si>
    <t>ремонт пола 1 п 1эт.</t>
  </si>
  <si>
    <t>Смена лампы люм.</t>
  </si>
  <si>
    <t>смена спускного крана</t>
  </si>
  <si>
    <t>ремонт шиферной кровли 2,1м2</t>
  </si>
  <si>
    <t>смена розлива хвс 93,2 м</t>
  </si>
  <si>
    <t>смена канализац. Лежака 61м</t>
  </si>
  <si>
    <t>ремонт шиферной кровли 70м2</t>
  </si>
  <si>
    <t>окраска детской площадки</t>
  </si>
  <si>
    <t>ремонт кладки наружной стены</t>
  </si>
  <si>
    <t>ремонт малых арх. Форм на д.пл.</t>
  </si>
  <si>
    <t>утепление трубопровода отопления 70м</t>
  </si>
  <si>
    <t>Ремонт гр. Щита со сменой авт.</t>
  </si>
  <si>
    <t>ремонт отопления 0,5м</t>
  </si>
  <si>
    <t>Смена лампы люмин.</t>
  </si>
  <si>
    <t xml:space="preserve">ремонт крыльца </t>
  </si>
  <si>
    <t>покраска газонного ограждения 54м</t>
  </si>
  <si>
    <t>врезка задвижек на сист. Отопления</t>
  </si>
  <si>
    <t>покраска газовой трубы</t>
  </si>
  <si>
    <t>ремонт мягкой кровли 130м2</t>
  </si>
  <si>
    <t xml:space="preserve">ремонт эл.щита </t>
  </si>
  <si>
    <t>ремонт шиферной кровли 2,8м2</t>
  </si>
  <si>
    <t>ремонт крылец и цоколя</t>
  </si>
  <si>
    <t>ремонт шиферной кровли 1,2 м2</t>
  </si>
  <si>
    <t>смена освещения в подъезде</t>
  </si>
  <si>
    <t>установка пластиковых окон 4п</t>
  </si>
  <si>
    <t>декоративный ремонт подъезда 4п</t>
  </si>
  <si>
    <t>ремонт крылец</t>
  </si>
  <si>
    <t>установка почтовых ящиков</t>
  </si>
  <si>
    <t>установка доски объявлений</t>
  </si>
  <si>
    <t>установка лавочек</t>
  </si>
  <si>
    <t>покраска лавочек</t>
  </si>
  <si>
    <t>установка сушилки для белья</t>
  </si>
  <si>
    <t>установка ковровыбивалки</t>
  </si>
  <si>
    <t>ремонт стояка отопления 0,5м</t>
  </si>
  <si>
    <t>ремонт стояка хвс и канализации 14 м</t>
  </si>
  <si>
    <t>ремонт стояка отопления на чердаке 0,5м</t>
  </si>
  <si>
    <t>ремонт стояка отопления 1,5м</t>
  </si>
  <si>
    <t>ремонт стояка отопления на чердаке</t>
  </si>
  <si>
    <t>окраска дет. Площадки</t>
  </si>
  <si>
    <t>ремонт стояка отопления 2м</t>
  </si>
  <si>
    <t>Смена выключателя</t>
  </si>
  <si>
    <t>смена стояка хвс 19 м</t>
  </si>
  <si>
    <t>ремонт пола в моп</t>
  </si>
  <si>
    <t>изготовление и установка стойки для сушки белья</t>
  </si>
  <si>
    <t>ремонт шиферной кровли 1,6 м2</t>
  </si>
  <si>
    <t>установка лавочки</t>
  </si>
  <si>
    <t>смена стояка канализации 9,5м</t>
  </si>
  <si>
    <t>замена стояков гвс и хвс 35,8м</t>
  </si>
  <si>
    <t>ремонт шиферной кровли  1,6 м2</t>
  </si>
  <si>
    <t>ремонт стояка гвс 8м</t>
  </si>
  <si>
    <t>ремонт стояка хвс 2,5м</t>
  </si>
  <si>
    <t>ремонт стояка гвс 3 м</t>
  </si>
  <si>
    <t>ремонт шиферной кровли  1,2 м2</t>
  </si>
  <si>
    <t>Смена светильника люм.</t>
  </si>
  <si>
    <t>изготовление и установка колпаков на вент. Каналы</t>
  </si>
  <si>
    <t>ремонт шиферной кровли 3,2м2</t>
  </si>
  <si>
    <t>ремонт стояка канализации 3,25м</t>
  </si>
  <si>
    <t>ремонт стояка отопления 0,5 м</t>
  </si>
  <si>
    <t>ремонт стояка отопления 1м</t>
  </si>
  <si>
    <t>ремонт плит у входа в подъезд 1,2,3п</t>
  </si>
  <si>
    <t>ремонт шиферной кровли 1,92 м2</t>
  </si>
  <si>
    <t>ремонт лавочки на д.пл.</t>
  </si>
  <si>
    <t>утепление трубопровода отопления 104м</t>
  </si>
  <si>
    <t>ремонт стояка отопления 6 м</t>
  </si>
  <si>
    <t>ремонт конька кровли</t>
  </si>
  <si>
    <t>смена стояка канализации 6,5м</t>
  </si>
  <si>
    <t>Смена спускного крана</t>
  </si>
  <si>
    <t>декоративный подъезд 1 п</t>
  </si>
  <si>
    <t>замена остекления</t>
  </si>
  <si>
    <t>декоративный ремонт подъезда 5п</t>
  </si>
  <si>
    <t>утепление трубопровода отопления 246м</t>
  </si>
  <si>
    <t>ремонт стояка хвс 2 м</t>
  </si>
  <si>
    <t>утепление трубопровода отопления</t>
  </si>
  <si>
    <t>установка пластиковых окон 1п</t>
  </si>
  <si>
    <t>установка пластиковых окон 2п</t>
  </si>
  <si>
    <t>ремонт отопления в подъезде 8м</t>
  </si>
  <si>
    <t>ремонт межпанельных стыков 45 м</t>
  </si>
  <si>
    <t>декоративный ремонт подъезда 3п</t>
  </si>
  <si>
    <t>ремонт стояка хвс 4м</t>
  </si>
  <si>
    <t xml:space="preserve">ремонт пола </t>
  </si>
  <si>
    <t>Смена  крана в колодце у дома</t>
  </si>
  <si>
    <t>изготовление и установка козырьков</t>
  </si>
  <si>
    <t>ремонт штукатукрки фасада</t>
  </si>
  <si>
    <t>ремонт люка на чердак</t>
  </si>
  <si>
    <t>Ремонт стояка хвс кв4,8,12  12,9м</t>
  </si>
  <si>
    <t>ремонт лавочки</t>
  </si>
  <si>
    <t>окраска лавочек 1п</t>
  </si>
  <si>
    <t>врезка задвижек на с.о.</t>
  </si>
  <si>
    <t>ремонт пола в подъезде</t>
  </si>
  <si>
    <t>смена канализационного трубопровода в подвале 11,5м</t>
  </si>
  <si>
    <t>смена сгонов</t>
  </si>
  <si>
    <t>ремонт ввода отопления 3м</t>
  </si>
  <si>
    <t>установка радиаторов отопления 2п</t>
  </si>
  <si>
    <t>врезка задвижек на системе отопления</t>
  </si>
  <si>
    <t>ремонт пола в тамбуре</t>
  </si>
  <si>
    <t>замена стояка отопления 12м</t>
  </si>
  <si>
    <t>кладка колодца для запорной арматуры системы отопления</t>
  </si>
  <si>
    <t>Смена патрона</t>
  </si>
  <si>
    <t>ремонт отопления 4м</t>
  </si>
  <si>
    <t>утепление трубопровода</t>
  </si>
  <si>
    <t>ремонт потолка</t>
  </si>
  <si>
    <t>ремонт перекрытия после смены канализационного стояка</t>
  </si>
  <si>
    <t>ремаонт крыльца</t>
  </si>
  <si>
    <t>установка светильников</t>
  </si>
  <si>
    <t>смена задвижек на сист. Отопления</t>
  </si>
  <si>
    <t>смена дверных приборов</t>
  </si>
  <si>
    <t>ремонт шиферной кровли 5,1 м2</t>
  </si>
  <si>
    <t>ремонт подводки к радиатору 2м</t>
  </si>
  <si>
    <t>ремонт шиферной кровли 6м2</t>
  </si>
  <si>
    <t>покраска козырьков</t>
  </si>
  <si>
    <t>ремонт стены после смены стояков</t>
  </si>
  <si>
    <t>ремонт шиферной кровли 21м2</t>
  </si>
  <si>
    <t>ремонт пола в подъезде 3п</t>
  </si>
  <si>
    <t>ремонт пола в подъезде 4п</t>
  </si>
  <si>
    <t>окраска пола в тамбуре</t>
  </si>
  <si>
    <t>смена основного розлива отопления 34м</t>
  </si>
  <si>
    <t>штукатурка и покраска стены</t>
  </si>
  <si>
    <t>ремонт отопления 1,5м</t>
  </si>
  <si>
    <t>смена стояка канализации 14 м</t>
  </si>
  <si>
    <t>кладка колодца для врезки задвижек на отопление</t>
  </si>
  <si>
    <t>смена основного розлива отопления 20м</t>
  </si>
  <si>
    <t>ремонт пола после ремонта системы отопления</t>
  </si>
  <si>
    <t>ремонт ввода отопления 1м</t>
  </si>
  <si>
    <t>ремонт остекления</t>
  </si>
  <si>
    <t>ремонт шиферной кровли 3,5м2</t>
  </si>
  <si>
    <t>ремонт шиферной кровли 3.5м2</t>
  </si>
  <si>
    <t>ремонт ступени лестничного марша</t>
  </si>
  <si>
    <t>ремонт стояка хвс 2м</t>
  </si>
  <si>
    <t>ремонт пола после ремонта канализации</t>
  </si>
  <si>
    <t>ремонт шиферной кровли 3,8м2</t>
  </si>
  <si>
    <t>Смена датчиков движения</t>
  </si>
  <si>
    <t>смена стояка канализации 22м</t>
  </si>
  <si>
    <t>заделка отв. После смены стояков</t>
  </si>
  <si>
    <t>Смена крана на стояке хвс</t>
  </si>
  <si>
    <t>утепление трубопровода отопления 212м</t>
  </si>
  <si>
    <t>ремонт мягкой кровли 217,5м2</t>
  </si>
  <si>
    <t>смена канализационного стояка 12м</t>
  </si>
  <si>
    <t>ремонт стояка канализации 5,25м</t>
  </si>
  <si>
    <t>заделка подвальных окон</t>
  </si>
  <si>
    <t>смена стояка канализации 10,75м</t>
  </si>
  <si>
    <t>установка газонного ограждения</t>
  </si>
  <si>
    <t>демонтаж элеваторного узла</t>
  </si>
  <si>
    <t>смена спускных кранов на с.о.</t>
  </si>
  <si>
    <t>ремонт детской площадки</t>
  </si>
  <si>
    <t>покраска газонного ограждения  дет.пл.</t>
  </si>
  <si>
    <t>покраска газонного ограждения и  лавочек</t>
  </si>
  <si>
    <t>покраска газонного ограждения 220м</t>
  </si>
  <si>
    <t>установка дверного блока</t>
  </si>
  <si>
    <t>ремонт дверного откоса</t>
  </si>
  <si>
    <t>ремонт мягкой кровли 278м2</t>
  </si>
  <si>
    <t>покраска двери и откосов</t>
  </si>
  <si>
    <t>ремонт стояка полотенцесушителя  8 м</t>
  </si>
  <si>
    <t>смена  крана</t>
  </si>
  <si>
    <t>утепление трубопровода отопления 64м</t>
  </si>
  <si>
    <t>ремонт мягкой кровли 86,9м2</t>
  </si>
  <si>
    <t>ремонт стояка канализации 11м</t>
  </si>
  <si>
    <t>установка откосов</t>
  </si>
  <si>
    <t>ремонт мягкой кровли 305м2</t>
  </si>
  <si>
    <t>смена канализационного трубопровода в подвале 12м</t>
  </si>
  <si>
    <t>ремонт мягкой кровли 69,56 м2</t>
  </si>
  <si>
    <t>смена участка трубопровода отопления 2 м</t>
  </si>
  <si>
    <t>ремонт мягкой кровли 139,14м2</t>
  </si>
  <si>
    <t>смена канализационнвых стояков в подвале 17,5м</t>
  </si>
  <si>
    <t>покраска газонного ограждения 87м</t>
  </si>
  <si>
    <t>окраска лавочки 3п</t>
  </si>
  <si>
    <t>ремонт стояка отопления 5м</t>
  </si>
  <si>
    <t>ремонт мягкой кровли 26м2</t>
  </si>
  <si>
    <t>изготовление установка выбивалки</t>
  </si>
  <si>
    <t>ремонт мягкой кровли 8,69м2</t>
  </si>
  <si>
    <t>ремонт стояка канализации 16,5 м</t>
  </si>
  <si>
    <t>ремонт стояка полотенцесушителя 9,5м</t>
  </si>
  <si>
    <t>ремонт ступени крыльца</t>
  </si>
  <si>
    <t>утепление трубопровода отопления 42м</t>
  </si>
  <si>
    <t>ремонт шиферной кровли  3,78 м2</t>
  </si>
  <si>
    <t>Прокладка трубопровода ф20 с к=1,15</t>
  </si>
  <si>
    <t>Разборка трубопровода до 32мм</t>
  </si>
  <si>
    <t>покраска метал. Дверей</t>
  </si>
  <si>
    <t>ремонт шиферной кровли  12м</t>
  </si>
  <si>
    <t>ремонт дверных коробок</t>
  </si>
  <si>
    <t>ремонт шиферной кровли 4,1м2</t>
  </si>
  <si>
    <t>установка светилильников</t>
  </si>
  <si>
    <t>окраска двери</t>
  </si>
  <si>
    <t>кладка колодца для запорной арматуры</t>
  </si>
  <si>
    <t>ремонт шиферной кровли 6,7м2</t>
  </si>
  <si>
    <t>ремонт шиферной кровли 3,6м2</t>
  </si>
  <si>
    <t>изготовление установка козырьков</t>
  </si>
  <si>
    <t>смена стояка канализации 9м</t>
  </si>
  <si>
    <t>ремонт  канализациив подвале 8,5м</t>
  </si>
  <si>
    <t>смена участков стояков канализации и хвс  18,6м</t>
  </si>
  <si>
    <t>ремонт шиферной кровли 5,4м2</t>
  </si>
  <si>
    <t>смена колпаков на дымовых трубах</t>
  </si>
  <si>
    <t>установка радиатора в подъезде</t>
  </si>
  <si>
    <t>ремонт ввода отопления 8м</t>
  </si>
  <si>
    <t>ремонт шиферной кровли  18 м2</t>
  </si>
  <si>
    <t>кладка колодца</t>
  </si>
  <si>
    <t>ремонт кровли 3,1м2</t>
  </si>
  <si>
    <t>ремонт шиферной кровли 7,2м2</t>
  </si>
  <si>
    <t>ремонт дымоходной трубы на фасаде дома</t>
  </si>
  <si>
    <t>установка светильников у подъездов</t>
  </si>
  <si>
    <t>установка радиаторов отопления 1п</t>
  </si>
  <si>
    <t>утепление трубопровода 20м</t>
  </si>
  <si>
    <t>кладка колодцев для запорной арматуры отопления</t>
  </si>
  <si>
    <t>ремонт стояка канализации 3 м</t>
  </si>
  <si>
    <t>ремонт шиферной кровли  3 м2</t>
  </si>
  <si>
    <t>ремонт шиферной кровли  3,15 м2</t>
  </si>
  <si>
    <t xml:space="preserve">смена остекления </t>
  </si>
  <si>
    <t>Смена светильника  с ламп. Накаливания</t>
  </si>
  <si>
    <t>Смена светильника с лампами накаливания</t>
  </si>
  <si>
    <t>ремонт штукатурки оконного откоса</t>
  </si>
  <si>
    <t xml:space="preserve">декоративный ремонт подъезда </t>
  </si>
  <si>
    <t>утепление трубопровода отопления 40м</t>
  </si>
  <si>
    <t>смена стояка канализации 7 м</t>
  </si>
  <si>
    <t>декоративный ремонт подъезда 1,3,4п</t>
  </si>
  <si>
    <t>ремонт стояка хвс из подвала 3,5м</t>
  </si>
  <si>
    <t>установка почтовых ящиков 8сек</t>
  </si>
  <si>
    <t xml:space="preserve">покраска газонного ограждения </t>
  </si>
  <si>
    <t>покраска лавочки</t>
  </si>
  <si>
    <t>ремонт балконной плиты</t>
  </si>
  <si>
    <t>ремонт стояка канализации 0,5м</t>
  </si>
  <si>
    <t>покраска газонного ограждения 159м</t>
  </si>
  <si>
    <t>установка перил</t>
  </si>
  <si>
    <t>облицовка откосов</t>
  </si>
  <si>
    <t>Ремонт силового пред. Шкафа</t>
  </si>
  <si>
    <t>ремонт стока отопления 8м</t>
  </si>
  <si>
    <t>ремонт стояка полотенцесушителя 8м</t>
  </si>
  <si>
    <t>Чугунова 1 ремонт стояка канализ. В подвале</t>
  </si>
  <si>
    <t>смена эл. Проводки 2п</t>
  </si>
  <si>
    <t>ремонт стояка отопления 18м</t>
  </si>
  <si>
    <t>ремонт стены в подъезде</t>
  </si>
  <si>
    <t>ремонт стояка канализации 3м</t>
  </si>
  <si>
    <t>ремонт ступеней в подъезде</t>
  </si>
  <si>
    <t>установка поручня</t>
  </si>
  <si>
    <t>смена канализационного трубопровода, ремонт хвс 8,5м</t>
  </si>
  <si>
    <t>смена спускных кранов</t>
  </si>
  <si>
    <t>смена стояка канализации 3,5м</t>
  </si>
  <si>
    <t>утепление перекрытия</t>
  </si>
  <si>
    <t>смена стояка хвс 22,9м</t>
  </si>
  <si>
    <t>установка почтовых ящиков 4 сек</t>
  </si>
  <si>
    <t>Штукатурка и покраска стен</t>
  </si>
  <si>
    <t>ремонт розлива отопления 4м</t>
  </si>
  <si>
    <t xml:space="preserve">Смена крана на стояке </t>
  </si>
  <si>
    <t>установка пластиковых окон 3п</t>
  </si>
  <si>
    <t>смена канализационнвых стояков в подвале 29,5м</t>
  </si>
  <si>
    <t>ремонт плиты у входа в подъезд</t>
  </si>
  <si>
    <t>смена участка стояка отопления 3м</t>
  </si>
  <si>
    <t>ремонт стояка отопления 3м</t>
  </si>
  <si>
    <t>ремонт стояка канализации 2,5м</t>
  </si>
  <si>
    <t>Смена светильника с ламп. Накаливания</t>
  </si>
  <si>
    <t>ремонт стояков канализации и хвс 2,5м</t>
  </si>
  <si>
    <t>ремонт стояка хвс 17,3 м</t>
  </si>
  <si>
    <t>ремонт стояка канализации 13,5 м</t>
  </si>
  <si>
    <t>ремонт стояка канализации 1,5м</t>
  </si>
  <si>
    <t>ремонт стояка отопления 3 м</t>
  </si>
  <si>
    <t>установка поручня у подъезда</t>
  </si>
  <si>
    <t>установка пластиковых окон</t>
  </si>
  <si>
    <t>ремонт стояка хвс 5 м</t>
  </si>
  <si>
    <t>ремонт стояка канализации 6,75м в подвале</t>
  </si>
  <si>
    <t>ремонт запорной арматуры</t>
  </si>
  <si>
    <t>ремонт стояков отопления в подвале 1 п. 0,5м</t>
  </si>
  <si>
    <t>побелка входа в подвал 4п</t>
  </si>
  <si>
    <t>Смена  крана на стояке хвс</t>
  </si>
  <si>
    <t>замена фазы "0"</t>
  </si>
  <si>
    <t>ремонт стояка гвс 1м</t>
  </si>
  <si>
    <t>установка лавочки и песочницы</t>
  </si>
  <si>
    <t>Прокладка трубопровода ф25 с к=1,15</t>
  </si>
  <si>
    <t>декоративный ремонт тамбура</t>
  </si>
  <si>
    <t>смена стояка хвс 22,5м</t>
  </si>
  <si>
    <t>установка почтовых ящиков 7 сек</t>
  </si>
  <si>
    <t>ремонт стояка гвс 10м</t>
  </si>
  <si>
    <t>смена канализационного трубопровода 197,5м</t>
  </si>
  <si>
    <t>ремонт стояка гвс 8м и 3м</t>
  </si>
  <si>
    <t>ремонт стояка канализации 2м</t>
  </si>
  <si>
    <t>ремонт мягкой кровли 17,39м2</t>
  </si>
  <si>
    <t>смена розлива гвс 303м</t>
  </si>
  <si>
    <t>смена канализации 14,5 м</t>
  </si>
  <si>
    <t>заделка отв. После смены стояка</t>
  </si>
  <si>
    <t>ремонт ступени у входа в подъезд</t>
  </si>
  <si>
    <t>ремонт стояка канализации 1м</t>
  </si>
  <si>
    <t>ремонт мягкой кровли лоджии 9м2</t>
  </si>
  <si>
    <t>смена кранов хвс, гвс</t>
  </si>
  <si>
    <t>Разборка канализ трубы ф100</t>
  </si>
  <si>
    <t>Прокладка канализ. Трубы ф100</t>
  </si>
  <si>
    <t>ремонт стояка канализации 5м</t>
  </si>
  <si>
    <t>ремонт ливневой канализации 1,5м</t>
  </si>
  <si>
    <t>ремонт ливневой канализации 4м</t>
  </si>
  <si>
    <t>ремонт стояка отопления 12 м</t>
  </si>
  <si>
    <t>утепление трубопровода отопления 20м</t>
  </si>
  <si>
    <t>ремонт  плиты у входа в подъезд</t>
  </si>
  <si>
    <t>смена крана</t>
  </si>
  <si>
    <t>ремонт полотенцесушителя 0,5м</t>
  </si>
  <si>
    <t>утепление трубопровода отопления 74м</t>
  </si>
  <si>
    <t>ремонт стояка отопления в подвале 2м</t>
  </si>
  <si>
    <t>смена кранов на отоплении</t>
  </si>
  <si>
    <t>смена кранов на стояке гвс</t>
  </si>
  <si>
    <t>ремонт стояка отопления 2 м</t>
  </si>
  <si>
    <t>ремонт стояка канализации 4м</t>
  </si>
  <si>
    <t>смена запорной арматуры на стояках отопления</t>
  </si>
  <si>
    <t>ремонт стояка гвс 3м</t>
  </si>
  <si>
    <t>ремонт мягкой кровли 218м2</t>
  </si>
  <si>
    <t>смена стояка гвс 10,75м</t>
  </si>
  <si>
    <t>вывод крана для полива</t>
  </si>
  <si>
    <t>ремонт стояка гвс 4 м</t>
  </si>
  <si>
    <t>ремонт  отопления в элеваторном узле 8м</t>
  </si>
  <si>
    <t>перенавеска водосточных труб</t>
  </si>
  <si>
    <t>ремонт шиферной кровли 4м2</t>
  </si>
  <si>
    <t>декоративный ремонт</t>
  </si>
  <si>
    <t>смена канализационного трубопровода 5м</t>
  </si>
  <si>
    <t>ремонт песочницы</t>
  </si>
  <si>
    <t>ремонт шиферной кровли 12,5м2</t>
  </si>
  <si>
    <t>установка доводчика на входную дверь</t>
  </si>
  <si>
    <t>Смена канализационного трубопровода 2м</t>
  </si>
  <si>
    <t>ремонт балкона</t>
  </si>
  <si>
    <t>утепление трубопровода 44м</t>
  </si>
  <si>
    <t>смена ламп</t>
  </si>
  <si>
    <t>смена коньковой доски</t>
  </si>
  <si>
    <t>ремонт в подъезде 5эт 2 п</t>
  </si>
  <si>
    <t>декоративный ремонт подъезда  1п</t>
  </si>
  <si>
    <t>Смена пружины</t>
  </si>
  <si>
    <t>утепление стены жилого дома 50/50 30м2</t>
  </si>
  <si>
    <t>заделка отверстий после смены стояков</t>
  </si>
  <si>
    <t>ремонт деревянной лавки прим.</t>
  </si>
  <si>
    <t>покраска фасада</t>
  </si>
  <si>
    <t xml:space="preserve"> ремонт отопления</t>
  </si>
  <si>
    <t xml:space="preserve"> ремонт канализ. В подвале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</si>
</sst>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5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7">
    <xf numFmtId="0" fontId="0" fillId="0" borderId="0" xfId="0"/>
    <xf numFmtId="0" fontId="0" fillId="0" borderId="0" xfId="0" applyBorder="1"/>
    <xf numFmtId="0" fontId="0" fillId="0" borderId="0" xfId="0"/>
    <xf numFmtId="0" fontId="1" fillId="0" borderId="0" xfId="0" applyFont="1" applyBorder="1" applyAlignment="1">
      <alignment wrapText="1"/>
    </xf>
    <xf numFmtId="2" fontId="1" fillId="0" borderId="0" xfId="0" applyNumberFormat="1" applyFont="1" applyBorder="1"/>
    <xf numFmtId="2" fontId="0" fillId="0" borderId="0" xfId="0" applyNumberFormat="1" applyBorder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Border="1"/>
    <xf numFmtId="2" fontId="0" fillId="0" borderId="0" xfId="0" applyNumberFormat="1" applyFont="1" applyBorder="1"/>
    <xf numFmtId="0" fontId="0" fillId="0" borderId="0" xfId="1" applyFont="1" applyBorder="1"/>
    <xf numFmtId="0" fontId="0" fillId="0" borderId="0" xfId="162" applyFont="1" applyBorder="1"/>
    <xf numFmtId="0" fontId="0" fillId="0" borderId="0" xfId="163" applyFont="1" applyBorder="1"/>
    <xf numFmtId="0" fontId="0" fillId="0" borderId="0" xfId="0"/>
    <xf numFmtId="0" fontId="0" fillId="0" borderId="0" xfId="0"/>
    <xf numFmtId="0" fontId="0" fillId="0" borderId="0" xfId="169" applyFont="1" applyBorder="1"/>
    <xf numFmtId="0" fontId="0" fillId="0" borderId="0" xfId="206" applyFont="1" applyBorder="1"/>
    <xf numFmtId="0" fontId="0" fillId="0" borderId="0" xfId="171" applyFont="1" applyBorder="1"/>
    <xf numFmtId="0" fontId="0" fillId="0" borderId="0" xfId="204" applyFont="1" applyBorder="1"/>
    <xf numFmtId="0" fontId="0" fillId="0" borderId="0" xfId="173" applyFont="1" applyBorder="1"/>
    <xf numFmtId="0" fontId="0" fillId="0" borderId="0" xfId="202" applyFont="1" applyBorder="1"/>
    <xf numFmtId="0" fontId="0" fillId="0" borderId="0" xfId="200" applyFont="1" applyBorder="1"/>
    <xf numFmtId="0" fontId="0" fillId="0" borderId="0" xfId="177" applyFont="1" applyBorder="1"/>
    <xf numFmtId="0" fontId="0" fillId="0" borderId="0" xfId="198" applyFont="1" applyBorder="1"/>
    <xf numFmtId="0" fontId="0" fillId="0" borderId="0" xfId="196" applyFont="1" applyBorder="1"/>
    <xf numFmtId="0" fontId="0" fillId="0" borderId="0" xfId="166" applyFont="1" applyBorder="1"/>
    <xf numFmtId="0" fontId="0" fillId="0" borderId="0" xfId="165" applyFont="1" applyBorder="1"/>
    <xf numFmtId="0" fontId="0" fillId="0" borderId="0" xfId="167" applyFont="1" applyBorder="1"/>
    <xf numFmtId="0" fontId="0" fillId="0" borderId="0" xfId="208" applyFont="1" applyBorder="1"/>
    <xf numFmtId="0" fontId="0" fillId="0" borderId="0" xfId="209" applyFont="1" applyBorder="1"/>
    <xf numFmtId="0" fontId="0" fillId="0" borderId="0" xfId="210" applyFont="1" applyBorder="1"/>
    <xf numFmtId="0" fontId="0" fillId="0" borderId="0" xfId="211" applyFont="1" applyBorder="1"/>
    <xf numFmtId="0" fontId="0" fillId="0" borderId="0" xfId="212" applyFont="1" applyBorder="1"/>
    <xf numFmtId="0" fontId="0" fillId="0" borderId="0" xfId="213" applyFont="1" applyBorder="1"/>
    <xf numFmtId="0" fontId="0" fillId="0" borderId="0" xfId="214" applyFont="1" applyBorder="1"/>
    <xf numFmtId="0" fontId="0" fillId="0" borderId="0" xfId="215" applyFont="1" applyBorder="1"/>
    <xf numFmtId="0" fontId="0" fillId="0" borderId="0" xfId="216" applyFont="1" applyBorder="1"/>
    <xf numFmtId="0" fontId="0" fillId="0" borderId="0" xfId="218" applyFont="1" applyBorder="1"/>
    <xf numFmtId="0" fontId="0" fillId="0" borderId="0" xfId="219" applyFont="1" applyBorder="1"/>
    <xf numFmtId="0" fontId="0" fillId="0" borderId="0" xfId="220" applyFont="1" applyBorder="1"/>
    <xf numFmtId="0" fontId="0" fillId="0" borderId="0" xfId="0"/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7" fillId="0" borderId="0" xfId="25" applyFont="1" applyBorder="1" applyAlignment="1">
      <alignment wrapText="1"/>
    </xf>
    <xf numFmtId="0" fontId="11" fillId="0" borderId="0" xfId="21" applyFont="1" applyBorder="1" applyAlignment="1">
      <alignment wrapText="1"/>
    </xf>
    <xf numFmtId="0" fontId="11" fillId="0" borderId="0" xfId="38" applyFont="1" applyFill="1" applyBorder="1" applyAlignment="1">
      <alignment wrapText="1"/>
    </xf>
    <xf numFmtId="0" fontId="12" fillId="0" borderId="0" xfId="0" applyFont="1" applyBorder="1"/>
    <xf numFmtId="0" fontId="11" fillId="0" borderId="0" xfId="26" applyFont="1" applyBorder="1" applyAlignment="1">
      <alignment wrapText="1"/>
    </xf>
    <xf numFmtId="0" fontId="11" fillId="0" borderId="0" xfId="39" applyFont="1" applyFill="1" applyBorder="1" applyAlignment="1">
      <alignment wrapText="1"/>
    </xf>
    <xf numFmtId="0" fontId="11" fillId="0" borderId="0" xfId="252" applyFont="1" applyFill="1" applyBorder="1" applyAlignment="1">
      <alignment horizontal="left" wrapText="1"/>
    </xf>
    <xf numFmtId="2" fontId="11" fillId="0" borderId="0" xfId="235" applyNumberFormat="1" applyFont="1" applyFill="1" applyBorder="1"/>
    <xf numFmtId="0" fontId="11" fillId="0" borderId="0" xfId="40" applyFont="1" applyFill="1" applyBorder="1" applyAlignment="1">
      <alignment wrapText="1"/>
    </xf>
    <xf numFmtId="2" fontId="9" fillId="0" borderId="0" xfId="247" applyNumberFormat="1" applyFont="1" applyFill="1" applyBorder="1"/>
    <xf numFmtId="0" fontId="9" fillId="0" borderId="0" xfId="246" applyFont="1" applyFill="1" applyBorder="1" applyAlignment="1">
      <alignment horizontal="left" wrapText="1"/>
    </xf>
    <xf numFmtId="0" fontId="1" fillId="0" borderId="0" xfId="0" applyFont="1" applyBorder="1"/>
    <xf numFmtId="2" fontId="7" fillId="0" borderId="0" xfId="245" applyNumberFormat="1" applyFont="1" applyFill="1" applyBorder="1"/>
    <xf numFmtId="0" fontId="4" fillId="0" borderId="0" xfId="0" applyFont="1" applyBorder="1"/>
    <xf numFmtId="0" fontId="7" fillId="0" borderId="0" xfId="244" applyFont="1" applyFill="1" applyBorder="1" applyAlignment="1">
      <alignment horizontal="left" wrapText="1"/>
    </xf>
    <xf numFmtId="2" fontId="4" fillId="0" borderId="0" xfId="0" applyNumberFormat="1" applyFont="1"/>
    <xf numFmtId="0" fontId="0" fillId="0" borderId="0" xfId="0" applyFont="1"/>
    <xf numFmtId="0" fontId="4" fillId="0" borderId="0" xfId="0" applyFont="1"/>
    <xf numFmtId="0" fontId="11" fillId="0" borderId="0" xfId="41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11" fillId="0" borderId="0" xfId="27" applyFont="1" applyBorder="1" applyAlignment="1">
      <alignment wrapText="1"/>
    </xf>
    <xf numFmtId="0" fontId="11" fillId="0" borderId="0" xfId="24" applyFont="1" applyBorder="1" applyAlignment="1">
      <alignment wrapText="1"/>
    </xf>
    <xf numFmtId="0" fontId="11" fillId="0" borderId="0" xfId="242" applyFont="1" applyFill="1" applyBorder="1" applyAlignment="1">
      <alignment horizontal="left" wrapText="1"/>
    </xf>
    <xf numFmtId="2" fontId="11" fillId="0" borderId="0" xfId="243" applyNumberFormat="1" applyFont="1" applyFill="1" applyBorder="1"/>
    <xf numFmtId="0" fontId="11" fillId="0" borderId="0" xfId="28" applyFont="1" applyBorder="1" applyAlignment="1">
      <alignment wrapText="1"/>
    </xf>
    <xf numFmtId="0" fontId="9" fillId="0" borderId="0" xfId="238" applyFont="1" applyFill="1" applyBorder="1" applyAlignment="1">
      <alignment horizontal="left" wrapText="1"/>
    </xf>
    <xf numFmtId="2" fontId="9" fillId="0" borderId="0" xfId="239" applyNumberFormat="1" applyFont="1" applyFill="1" applyBorder="1"/>
    <xf numFmtId="0" fontId="11" fillId="0" borderId="0" xfId="23" applyFont="1" applyBorder="1" applyAlignment="1">
      <alignment wrapText="1"/>
    </xf>
    <xf numFmtId="0" fontId="9" fillId="0" borderId="0" xfId="250" applyFont="1" applyFill="1" applyBorder="1" applyAlignment="1">
      <alignment horizontal="left" wrapText="1"/>
    </xf>
    <xf numFmtId="2" fontId="9" fillId="0" borderId="0" xfId="251" applyNumberFormat="1" applyFont="1" applyFill="1" applyBorder="1"/>
    <xf numFmtId="0" fontId="7" fillId="0" borderId="0" xfId="248" applyFont="1" applyFill="1" applyBorder="1" applyAlignment="1">
      <alignment horizontal="left" wrapText="1"/>
    </xf>
    <xf numFmtId="2" fontId="7" fillId="0" borderId="0" xfId="249" applyNumberFormat="1" applyFont="1" applyFill="1" applyBorder="1"/>
    <xf numFmtId="0" fontId="7" fillId="0" borderId="0" xfId="22" applyFont="1" applyBorder="1" applyAlignment="1">
      <alignment wrapText="1"/>
    </xf>
    <xf numFmtId="0" fontId="9" fillId="0" borderId="0" xfId="236" applyFont="1" applyFill="1" applyBorder="1" applyAlignment="1">
      <alignment horizontal="left" wrapText="1"/>
    </xf>
    <xf numFmtId="2" fontId="9" fillId="0" borderId="0" xfId="237" applyNumberFormat="1" applyFont="1" applyFill="1" applyBorder="1"/>
    <xf numFmtId="0" fontId="11" fillId="0" borderId="0" xfId="19" applyFont="1" applyBorder="1" applyAlignment="1">
      <alignment wrapText="1"/>
    </xf>
    <xf numFmtId="0" fontId="3" fillId="0" borderId="0" xfId="29" applyFont="1" applyBorder="1" applyAlignment="1">
      <alignment wrapText="1"/>
    </xf>
    <xf numFmtId="0" fontId="3" fillId="0" borderId="0" xfId="43" applyFont="1" applyFill="1" applyBorder="1" applyAlignment="1">
      <alignment wrapText="1"/>
    </xf>
    <xf numFmtId="0" fontId="8" fillId="0" borderId="0" xfId="254" applyFont="1" applyFill="1" applyBorder="1" applyAlignment="1">
      <alignment horizontal="left" wrapText="1"/>
    </xf>
    <xf numFmtId="2" fontId="8" fillId="0" borderId="0" xfId="253" applyNumberFormat="1" applyFont="1" applyFill="1" applyBorder="1"/>
    <xf numFmtId="0" fontId="3" fillId="0" borderId="0" xfId="2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3" fillId="0" borderId="0" xfId="31" applyFont="1" applyBorder="1" applyAlignment="1">
      <alignment wrapText="1"/>
    </xf>
    <xf numFmtId="0" fontId="3" fillId="0" borderId="0" xfId="32" applyFont="1" applyBorder="1" applyAlignment="1">
      <alignment wrapText="1"/>
    </xf>
    <xf numFmtId="0" fontId="3" fillId="0" borderId="0" xfId="35" applyFont="1" applyBorder="1" applyAlignment="1">
      <alignment wrapText="1"/>
    </xf>
    <xf numFmtId="0" fontId="8" fillId="0" borderId="0" xfId="240" applyFont="1" applyFill="1" applyBorder="1" applyAlignment="1">
      <alignment horizontal="left" wrapText="1"/>
    </xf>
    <xf numFmtId="2" fontId="8" fillId="0" borderId="0" xfId="241" applyNumberFormat="1" applyFont="1" applyFill="1" applyBorder="1"/>
    <xf numFmtId="0" fontId="3" fillId="0" borderId="0" xfId="36" applyFont="1" applyBorder="1" applyAlignment="1">
      <alignment wrapText="1"/>
    </xf>
    <xf numFmtId="0" fontId="3" fillId="0" borderId="0" xfId="33" applyFont="1" applyBorder="1" applyAlignment="1">
      <alignment wrapText="1"/>
    </xf>
    <xf numFmtId="0" fontId="3" fillId="0" borderId="0" xfId="44" applyFont="1" applyFill="1" applyBorder="1" applyAlignment="1">
      <alignment wrapText="1"/>
    </xf>
    <xf numFmtId="0" fontId="3" fillId="0" borderId="0" xfId="34" applyFont="1" applyBorder="1" applyAlignment="1">
      <alignment wrapText="1"/>
    </xf>
    <xf numFmtId="0" fontId="6" fillId="0" borderId="0" xfId="42" applyFont="1" applyFill="1" applyBorder="1" applyAlignment="1">
      <alignment wrapText="1"/>
    </xf>
    <xf numFmtId="0" fontId="0" fillId="0" borderId="0" xfId="0"/>
    <xf numFmtId="0" fontId="0" fillId="2" borderId="0" xfId="0" applyFont="1" applyFill="1" applyBorder="1"/>
    <xf numFmtId="0" fontId="0" fillId="2" borderId="0" xfId="0" applyFill="1" applyBorder="1"/>
    <xf numFmtId="0" fontId="3" fillId="0" borderId="0" xfId="37" applyFont="1" applyBorder="1" applyAlignment="1">
      <alignment wrapText="1"/>
    </xf>
    <xf numFmtId="0" fontId="0" fillId="2" borderId="0" xfId="175" applyFont="1" applyFill="1" applyBorder="1"/>
    <xf numFmtId="0" fontId="0" fillId="2" borderId="0" xfId="179" applyFont="1" applyFill="1" applyBorder="1"/>
    <xf numFmtId="0" fontId="0" fillId="2" borderId="0" xfId="217" applyFont="1" applyFill="1" applyBorder="1"/>
    <xf numFmtId="0" fontId="0" fillId="2" borderId="0" xfId="0" applyFill="1"/>
    <xf numFmtId="0" fontId="0" fillId="2" borderId="0" xfId="159" applyFont="1" applyFill="1" applyBorder="1"/>
    <xf numFmtId="0" fontId="0" fillId="0" borderId="0" xfId="0"/>
    <xf numFmtId="0" fontId="0" fillId="0" borderId="0" xfId="0" applyFont="1" applyBorder="1" applyAlignment="1">
      <alignment horizontal="left"/>
    </xf>
  </cellXfs>
  <cellStyles count="255">
    <cellStyle name="Обычный" xfId="0" builtinId="0"/>
    <cellStyle name="Обычный 10" xfId="9"/>
    <cellStyle name="Обычный 100" xfId="96"/>
    <cellStyle name="Обычный 101" xfId="97"/>
    <cellStyle name="Обычный 102" xfId="98"/>
    <cellStyle name="Обычный 103" xfId="99"/>
    <cellStyle name="Обычный 104" xfId="100"/>
    <cellStyle name="Обычный 105" xfId="101"/>
    <cellStyle name="Обычный 106" xfId="102"/>
    <cellStyle name="Обычный 107" xfId="103"/>
    <cellStyle name="Обычный 108" xfId="104"/>
    <cellStyle name="Обычный 109" xfId="105"/>
    <cellStyle name="Обычный 11" xfId="10"/>
    <cellStyle name="Обычный 110" xfId="106"/>
    <cellStyle name="Обычный 111" xfId="107"/>
    <cellStyle name="Обычный 112" xfId="108"/>
    <cellStyle name="Обычный 113" xfId="109"/>
    <cellStyle name="Обычный 114" xfId="110"/>
    <cellStyle name="Обычный 115" xfId="111"/>
    <cellStyle name="Обычный 116" xfId="112"/>
    <cellStyle name="Обычный 117" xfId="113"/>
    <cellStyle name="Обычный 118" xfId="114"/>
    <cellStyle name="Обычный 119" xfId="115"/>
    <cellStyle name="Обычный 12" xfId="11"/>
    <cellStyle name="Обычный 120" xfId="116"/>
    <cellStyle name="Обычный 121" xfId="117"/>
    <cellStyle name="Обычный 122" xfId="118"/>
    <cellStyle name="Обычный 123" xfId="119"/>
    <cellStyle name="Обычный 124" xfId="120"/>
    <cellStyle name="Обычный 125" xfId="121"/>
    <cellStyle name="Обычный 126" xfId="122"/>
    <cellStyle name="Обычный 127" xfId="123"/>
    <cellStyle name="Обычный 128" xfId="124"/>
    <cellStyle name="Обычный 129" xfId="125"/>
    <cellStyle name="Обычный 13" xfId="12"/>
    <cellStyle name="Обычный 130" xfId="126"/>
    <cellStyle name="Обычный 131" xfId="127"/>
    <cellStyle name="Обычный 132" xfId="128"/>
    <cellStyle name="Обычный 133" xfId="129"/>
    <cellStyle name="Обычный 134" xfId="130"/>
    <cellStyle name="Обычный 135" xfId="131"/>
    <cellStyle name="Обычный 136" xfId="132"/>
    <cellStyle name="Обычный 137" xfId="133"/>
    <cellStyle name="Обычный 138" xfId="134"/>
    <cellStyle name="Обычный 139" xfId="135"/>
    <cellStyle name="Обычный 14" xfId="13"/>
    <cellStyle name="Обычный 140" xfId="136"/>
    <cellStyle name="Обычный 141" xfId="137"/>
    <cellStyle name="Обычный 142" xfId="138"/>
    <cellStyle name="Обычный 143" xfId="139"/>
    <cellStyle name="Обычный 144" xfId="140"/>
    <cellStyle name="Обычный 145" xfId="141"/>
    <cellStyle name="Обычный 146" xfId="142"/>
    <cellStyle name="Обычный 147" xfId="206"/>
    <cellStyle name="Обычный 148" xfId="143"/>
    <cellStyle name="Обычный 149" xfId="144"/>
    <cellStyle name="Обычный 15" xfId="14"/>
    <cellStyle name="Обычный 150" xfId="145"/>
    <cellStyle name="Обычный 151" xfId="146"/>
    <cellStyle name="Обычный 152" xfId="147"/>
    <cellStyle name="Обычный 153" xfId="148"/>
    <cellStyle name="Обычный 154" xfId="149"/>
    <cellStyle name="Обычный 155" xfId="150"/>
    <cellStyle name="Обычный 156" xfId="151"/>
    <cellStyle name="Обычный 157" xfId="152"/>
    <cellStyle name="Обычный 158" xfId="171"/>
    <cellStyle name="Обычный 159" xfId="153"/>
    <cellStyle name="Обычный 16" xfId="15"/>
    <cellStyle name="Обычный 160" xfId="154"/>
    <cellStyle name="Обычный 161" xfId="155"/>
    <cellStyle name="Обычный 162" xfId="156"/>
    <cellStyle name="Обычный 163" xfId="157"/>
    <cellStyle name="Обычный 164" xfId="158"/>
    <cellStyle name="Обычный 165" xfId="204"/>
    <cellStyle name="Обычный 166" xfId="173"/>
    <cellStyle name="Обычный 167" xfId="202"/>
    <cellStyle name="Обычный 168" xfId="175"/>
    <cellStyle name="Обычный 169" xfId="200"/>
    <cellStyle name="Обычный 17" xfId="16"/>
    <cellStyle name="Обычный 170" xfId="177"/>
    <cellStyle name="Обычный 171" xfId="198"/>
    <cellStyle name="Обычный 172" xfId="179"/>
    <cellStyle name="Обычный 173" xfId="196"/>
    <cellStyle name="Обычный 174" xfId="166"/>
    <cellStyle name="Обычный 175" xfId="165"/>
    <cellStyle name="Обычный 176" xfId="167"/>
    <cellStyle name="Обычный 177" xfId="208"/>
    <cellStyle name="Обычный 178" xfId="209"/>
    <cellStyle name="Обычный 179" xfId="210"/>
    <cellStyle name="Обычный 18" xfId="17"/>
    <cellStyle name="Обычный 180" xfId="211"/>
    <cellStyle name="Обычный 181" xfId="212"/>
    <cellStyle name="Обычный 182" xfId="213"/>
    <cellStyle name="Обычный 183" xfId="214"/>
    <cellStyle name="Обычный 184" xfId="215"/>
    <cellStyle name="Обычный 185" xfId="216"/>
    <cellStyle name="Обычный 186" xfId="217"/>
    <cellStyle name="Обычный 187" xfId="218"/>
    <cellStyle name="Обычный 188" xfId="219"/>
    <cellStyle name="Обычный 189" xfId="220"/>
    <cellStyle name="Обычный 19" xfId="162"/>
    <cellStyle name="Обычный 2" xfId="1"/>
    <cellStyle name="Обычный 2 10" xfId="172"/>
    <cellStyle name="Обычный 2 11" xfId="203"/>
    <cellStyle name="Обычный 2 12" xfId="174"/>
    <cellStyle name="Обычный 2 13" xfId="201"/>
    <cellStyle name="Обычный 2 14" xfId="176"/>
    <cellStyle name="Обычный 2 15" xfId="199"/>
    <cellStyle name="Обычный 2 16" xfId="178"/>
    <cellStyle name="Обычный 2 17" xfId="197"/>
    <cellStyle name="Обычный 2 18" xfId="180"/>
    <cellStyle name="Обычный 2 19" xfId="195"/>
    <cellStyle name="Обычный 2 2" xfId="2"/>
    <cellStyle name="Обычный 2 20" xfId="181"/>
    <cellStyle name="Обычный 2 21" xfId="194"/>
    <cellStyle name="Обычный 2 22" xfId="182"/>
    <cellStyle name="Обычный 2 23" xfId="193"/>
    <cellStyle name="Обычный 2 24" xfId="183"/>
    <cellStyle name="Обычный 2 25" xfId="192"/>
    <cellStyle name="Обычный 2 26" xfId="184"/>
    <cellStyle name="Обычный 2 27" xfId="191"/>
    <cellStyle name="Обычный 2 28" xfId="185"/>
    <cellStyle name="Обычный 2 29" xfId="190"/>
    <cellStyle name="Обычный 2 3" xfId="160"/>
    <cellStyle name="Обычный 2 30" xfId="186"/>
    <cellStyle name="Обычный 2 31" xfId="189"/>
    <cellStyle name="Обычный 2 32" xfId="187"/>
    <cellStyle name="Обычный 2 33" xfId="188"/>
    <cellStyle name="Обычный 2 34" xfId="221"/>
    <cellStyle name="Обычный 2 35" xfId="222"/>
    <cellStyle name="Обычный 2 36" xfId="223"/>
    <cellStyle name="Обычный 2 37" xfId="224"/>
    <cellStyle name="Обычный 2 38" xfId="225"/>
    <cellStyle name="Обычный 2 39" xfId="226"/>
    <cellStyle name="Обычный 2 4" xfId="161"/>
    <cellStyle name="Обычный 2 40" xfId="227"/>
    <cellStyle name="Обычный 2 41" xfId="228"/>
    <cellStyle name="Обычный 2 42" xfId="229"/>
    <cellStyle name="Обычный 2 43" xfId="230"/>
    <cellStyle name="Обычный 2 44" xfId="231"/>
    <cellStyle name="Обычный 2 45" xfId="232"/>
    <cellStyle name="Обычный 2 46" xfId="233"/>
    <cellStyle name="Обычный 2 47" xfId="234"/>
    <cellStyle name="Обычный 2 5" xfId="164"/>
    <cellStyle name="Обычный 2 6" xfId="168"/>
    <cellStyle name="Обычный 2 7" xfId="207"/>
    <cellStyle name="Обычный 2 8" xfId="170"/>
    <cellStyle name="Обычный 2 9" xfId="205"/>
    <cellStyle name="Обычный 20" xfId="163"/>
    <cellStyle name="Обычный 21" xfId="18"/>
    <cellStyle name="Обычный 22" xfId="19"/>
    <cellStyle name="Обычный 23" xfId="20"/>
    <cellStyle name="Обычный 24" xfId="21"/>
    <cellStyle name="Обычный 25" xfId="22"/>
    <cellStyle name="Обычный 26" xfId="23"/>
    <cellStyle name="Обычный 27" xfId="24"/>
    <cellStyle name="Обычный 28" xfId="25"/>
    <cellStyle name="Обычный 29" xfId="26"/>
    <cellStyle name="Обычный 3" xfId="3"/>
    <cellStyle name="Обычный 30" xfId="27"/>
    <cellStyle name="Обычный 31" xfId="28"/>
    <cellStyle name="Обычный 32" xfId="29"/>
    <cellStyle name="Обычный 33" xfId="30"/>
    <cellStyle name="Обычный 34" xfId="31"/>
    <cellStyle name="Обычный 35" xfId="32"/>
    <cellStyle name="Обычный 36" xfId="33"/>
    <cellStyle name="Обычный 37" xfId="34"/>
    <cellStyle name="Обычный 38" xfId="35"/>
    <cellStyle name="Обычный 39" xfId="36"/>
    <cellStyle name="Обычный 4" xfId="4"/>
    <cellStyle name="Обычный 40" xfId="37"/>
    <cellStyle name="Обычный 41" xfId="38"/>
    <cellStyle name="Обычный 42" xfId="39"/>
    <cellStyle name="Обычный 43" xfId="40"/>
    <cellStyle name="Обычный 44" xfId="41"/>
    <cellStyle name="Обычный 45" xfId="42"/>
    <cellStyle name="Обычный 46" xfId="43"/>
    <cellStyle name="Обычный 47" xfId="44"/>
    <cellStyle name="Обычный 48" xfId="45"/>
    <cellStyle name="Обычный 49" xfId="46"/>
    <cellStyle name="Обычный 5" xfId="5"/>
    <cellStyle name="Обычный 50" xfId="47"/>
    <cellStyle name="Обычный 51" xfId="48"/>
    <cellStyle name="Обычный 52" xfId="49"/>
    <cellStyle name="Обычный 53" xfId="50"/>
    <cellStyle name="Обычный 54" xfId="51"/>
    <cellStyle name="Обычный 55" xfId="52"/>
    <cellStyle name="Обычный 56" xfId="53"/>
    <cellStyle name="Обычный 57" xfId="54"/>
    <cellStyle name="Обычный 58" xfId="55"/>
    <cellStyle name="Обычный 59" xfId="56"/>
    <cellStyle name="Обычный 6" xfId="159"/>
    <cellStyle name="Обычный 60" xfId="57"/>
    <cellStyle name="Обычный 61" xfId="58"/>
    <cellStyle name="Обычный 62" xfId="59"/>
    <cellStyle name="Обычный 63" xfId="60"/>
    <cellStyle name="Обычный 64" xfId="61"/>
    <cellStyle name="Обычный 65" xfId="62"/>
    <cellStyle name="Обычный 66" xfId="63"/>
    <cellStyle name="Обычный 67" xfId="64"/>
    <cellStyle name="Обычный 68" xfId="65"/>
    <cellStyle name="Обычный 69" xfId="66"/>
    <cellStyle name="Обычный 7" xfId="6"/>
    <cellStyle name="Обычный 70" xfId="67"/>
    <cellStyle name="Обычный 71" xfId="68"/>
    <cellStyle name="Обычный 72" xfId="69"/>
    <cellStyle name="Обычный 73" xfId="70"/>
    <cellStyle name="Обычный 74" xfId="71"/>
    <cellStyle name="Обычный 75" xfId="72"/>
    <cellStyle name="Обычный 76" xfId="73"/>
    <cellStyle name="Обычный 77" xfId="74"/>
    <cellStyle name="Обычный 78" xfId="75"/>
    <cellStyle name="Обычный 79" xfId="76"/>
    <cellStyle name="Обычный 8" xfId="7"/>
    <cellStyle name="Обычный 80" xfId="77"/>
    <cellStyle name="Обычный 81" xfId="78"/>
    <cellStyle name="Обычный 82" xfId="79"/>
    <cellStyle name="Обычный 83" xfId="80"/>
    <cellStyle name="Обычный 84" xfId="81"/>
    <cellStyle name="Обычный 85" xfId="82"/>
    <cellStyle name="Обычный 86" xfId="83"/>
    <cellStyle name="Обычный 87" xfId="84"/>
    <cellStyle name="Обычный 88" xfId="85"/>
    <cellStyle name="Обычный 89" xfId="169"/>
    <cellStyle name="Обычный 9" xfId="8"/>
    <cellStyle name="Обычный 90" xfId="86"/>
    <cellStyle name="Обычный 91" xfId="87"/>
    <cellStyle name="Обычный 92" xfId="88"/>
    <cellStyle name="Обычный 93" xfId="89"/>
    <cellStyle name="Обычный 94" xfId="90"/>
    <cellStyle name="Обычный 95" xfId="91"/>
    <cellStyle name="Обычный 96" xfId="92"/>
    <cellStyle name="Обычный 97" xfId="93"/>
    <cellStyle name="Обычный 98" xfId="94"/>
    <cellStyle name="Обычный 99" xfId="95"/>
    <cellStyle name="Обычный_Новые отчеты.xls ноябрь 10" xfId="236"/>
    <cellStyle name="Обычный_Новые отчеты.xls ноябрь 11" xfId="237"/>
    <cellStyle name="Обычный_Новые отчеты.xls ноябрь 12" xfId="238"/>
    <cellStyle name="Обычный_Новые отчеты.xls ноябрь 13" xfId="239"/>
    <cellStyle name="Обычный_Новые отчеты.xls ноябрь 14" xfId="240"/>
    <cellStyle name="Обычный_Новые отчеты.xls ноябрь 15" xfId="241"/>
    <cellStyle name="Обычный_Новые отчеты.xls ноябрь 16" xfId="242"/>
    <cellStyle name="Обычный_Новые отчеты.xls ноябрь 17" xfId="243"/>
    <cellStyle name="Обычный_Новые отчеты.xls ноябрь 2" xfId="244"/>
    <cellStyle name="Обычный_Новые отчеты.xls ноябрь 28" xfId="252"/>
    <cellStyle name="Обычный_Новые отчеты.xls ноябрь 29" xfId="235"/>
    <cellStyle name="Обычный_Новые отчеты.xls ноябрь 3" xfId="245"/>
    <cellStyle name="Обычный_Новые отчеты.xls ноябрь 4" xfId="246"/>
    <cellStyle name="Обычный_Новые отчеты.xls ноябрь 5" xfId="247"/>
    <cellStyle name="Обычный_Новые отчеты.xls ноябрь 56" xfId="254"/>
    <cellStyle name="Обычный_Новые отчеты.xls ноябрь 57" xfId="253"/>
    <cellStyle name="Обычный_Новые отчеты.xls ноябрь 6" xfId="248"/>
    <cellStyle name="Обычный_Новые отчеты.xls ноябрь 7" xfId="249"/>
    <cellStyle name="Обычный_Новые отчеты.xls ноябрь 8" xfId="250"/>
    <cellStyle name="Обычный_Новые отчеты.xls ноябрь 9" xfId="2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69"/>
  <sheetViews>
    <sheetView topLeftCell="B45" workbookViewId="0">
      <selection activeCell="B49" sqref="B49:E70"/>
    </sheetView>
  </sheetViews>
  <sheetFormatPr defaultRowHeight="14.4"/>
  <cols>
    <col min="2" max="2" width="27.109375" customWidth="1"/>
    <col min="3" max="3" width="17.6640625" customWidth="1"/>
    <col min="4" max="4" width="17.109375" customWidth="1"/>
    <col min="5" max="5" width="16.6640625" customWidth="1"/>
  </cols>
  <sheetData>
    <row r="2" spans="2:5">
      <c r="C2" t="s">
        <v>0</v>
      </c>
    </row>
    <row r="3" spans="2:5">
      <c r="C3" t="s">
        <v>1</v>
      </c>
    </row>
    <row r="4" spans="2:5">
      <c r="B4" t="s">
        <v>2</v>
      </c>
    </row>
    <row r="5" spans="2:5">
      <c r="C5" t="s">
        <v>72</v>
      </c>
    </row>
    <row r="6" spans="2:5">
      <c r="B6" t="s">
        <v>3</v>
      </c>
      <c r="C6" t="s">
        <v>48</v>
      </c>
      <c r="D6" t="s">
        <v>32</v>
      </c>
    </row>
    <row r="9" spans="2:5">
      <c r="B9" t="s">
        <v>4</v>
      </c>
      <c r="C9" t="s">
        <v>5</v>
      </c>
      <c r="D9" t="s">
        <v>6</v>
      </c>
      <c r="E9" t="s">
        <v>7</v>
      </c>
    </row>
    <row r="10" spans="2:5">
      <c r="B10" t="s">
        <v>8</v>
      </c>
      <c r="C10">
        <v>8079.78</v>
      </c>
      <c r="D10">
        <v>7076.15</v>
      </c>
      <c r="E10">
        <f>D18</f>
        <v>0</v>
      </c>
    </row>
    <row r="11" spans="2:5">
      <c r="B11" s="105" t="s">
        <v>9</v>
      </c>
      <c r="C11" s="105"/>
      <c r="D11" s="105"/>
      <c r="E11">
        <f>C10-E10</f>
        <v>8079.78</v>
      </c>
    </row>
    <row r="12" spans="2:5">
      <c r="B12" s="105"/>
      <c r="C12" s="105"/>
      <c r="D12" s="105"/>
    </row>
    <row r="13" spans="2:5">
      <c r="B13" s="105" t="s">
        <v>10</v>
      </c>
      <c r="C13" s="105"/>
      <c r="D13" t="s">
        <v>11</v>
      </c>
    </row>
    <row r="14" spans="2:5">
      <c r="B14" s="105"/>
      <c r="C14" s="105"/>
    </row>
    <row r="17" spans="2:5">
      <c r="B17" s="105"/>
      <c r="C17" s="105"/>
    </row>
    <row r="18" spans="2:5">
      <c r="B18" s="105" t="s">
        <v>12</v>
      </c>
      <c r="C18" s="105"/>
      <c r="D18">
        <f>SUM(D14:D17)</f>
        <v>0</v>
      </c>
    </row>
    <row r="20" spans="2:5">
      <c r="B20" t="s">
        <v>13</v>
      </c>
    </row>
    <row r="21" spans="2:5">
      <c r="B21" t="s">
        <v>14</v>
      </c>
      <c r="C21" t="s">
        <v>51</v>
      </c>
    </row>
    <row r="25" spans="2:5">
      <c r="C25" t="s">
        <v>0</v>
      </c>
    </row>
    <row r="26" spans="2:5">
      <c r="C26" t="s">
        <v>1</v>
      </c>
    </row>
    <row r="27" spans="2:5">
      <c r="B27" t="s">
        <v>2</v>
      </c>
    </row>
    <row r="28" spans="2:5">
      <c r="C28" t="s">
        <v>72</v>
      </c>
    </row>
    <row r="29" spans="2:5">
      <c r="B29" t="s">
        <v>3</v>
      </c>
      <c r="C29" t="s">
        <v>15</v>
      </c>
    </row>
    <row r="32" spans="2:5">
      <c r="B32" t="s">
        <v>4</v>
      </c>
      <c r="C32" t="s">
        <v>5</v>
      </c>
      <c r="D32" t="s">
        <v>6</v>
      </c>
      <c r="E32" t="s">
        <v>7</v>
      </c>
    </row>
    <row r="33" spans="2:5">
      <c r="B33" t="s">
        <v>8</v>
      </c>
      <c r="C33">
        <v>31583.7</v>
      </c>
      <c r="D33">
        <v>27828.190000000002</v>
      </c>
      <c r="E33">
        <f>D42</f>
        <v>17072.75</v>
      </c>
    </row>
    <row r="34" spans="2:5">
      <c r="B34" t="s">
        <v>9</v>
      </c>
      <c r="E34">
        <f>C33-E33</f>
        <v>14510.95</v>
      </c>
    </row>
    <row r="36" spans="2:5">
      <c r="B36" t="s">
        <v>10</v>
      </c>
      <c r="D36" t="s">
        <v>11</v>
      </c>
    </row>
    <row r="38" spans="2:5">
      <c r="B38" t="s">
        <v>76</v>
      </c>
      <c r="D38">
        <v>2535.15</v>
      </c>
    </row>
    <row r="39" spans="2:5">
      <c r="B39" t="s">
        <v>77</v>
      </c>
      <c r="D39">
        <v>10454.68</v>
      </c>
    </row>
    <row r="40" spans="2:5">
      <c r="B40" t="s">
        <v>78</v>
      </c>
      <c r="D40">
        <v>2777.96</v>
      </c>
    </row>
    <row r="41" spans="2:5">
      <c r="B41" t="s">
        <v>76</v>
      </c>
      <c r="D41">
        <v>1304.96</v>
      </c>
    </row>
    <row r="42" spans="2:5">
      <c r="B42" t="s">
        <v>12</v>
      </c>
      <c r="D42">
        <f>SUM(D38:D41)</f>
        <v>17072.75</v>
      </c>
    </row>
    <row r="45" spans="2:5">
      <c r="B45" t="s">
        <v>13</v>
      </c>
    </row>
    <row r="46" spans="2:5">
      <c r="B46" t="s">
        <v>14</v>
      </c>
      <c r="C46" t="s">
        <v>51</v>
      </c>
    </row>
    <row r="49" spans="2:5">
      <c r="C49" t="s">
        <v>0</v>
      </c>
    </row>
    <row r="50" spans="2:5">
      <c r="C50" t="s">
        <v>1</v>
      </c>
    </row>
    <row r="51" spans="2:5">
      <c r="B51" t="s">
        <v>2</v>
      </c>
    </row>
    <row r="52" spans="2:5">
      <c r="C52" t="s">
        <v>72</v>
      </c>
    </row>
    <row r="53" spans="2:5">
      <c r="B53" t="s">
        <v>3</v>
      </c>
      <c r="C53" t="s">
        <v>50</v>
      </c>
      <c r="D53" t="s">
        <v>49</v>
      </c>
    </row>
    <row r="56" spans="2:5">
      <c r="B56" t="s">
        <v>4</v>
      </c>
      <c r="C56" t="s">
        <v>5</v>
      </c>
      <c r="D56" t="s">
        <v>6</v>
      </c>
      <c r="E56" t="s">
        <v>7</v>
      </c>
    </row>
    <row r="57" spans="2:5">
      <c r="B57" t="s">
        <v>8</v>
      </c>
      <c r="C57">
        <v>26129.940000000002</v>
      </c>
      <c r="D57">
        <v>23994.49</v>
      </c>
      <c r="E57">
        <f>D66</f>
        <v>0</v>
      </c>
    </row>
    <row r="58" spans="2:5">
      <c r="B58" t="s">
        <v>9</v>
      </c>
      <c r="E58">
        <f>C57-E57</f>
        <v>26129.940000000002</v>
      </c>
    </row>
    <row r="60" spans="2:5">
      <c r="B60" t="s">
        <v>10</v>
      </c>
      <c r="D60" t="s">
        <v>11</v>
      </c>
    </row>
    <row r="65" spans="2:4" ht="34.799999999999997" customHeight="1"/>
    <row r="66" spans="2:4">
      <c r="B66" t="s">
        <v>12</v>
      </c>
      <c r="D66">
        <f>SUM(D61:D65)</f>
        <v>0</v>
      </c>
    </row>
    <row r="68" spans="2:4">
      <c r="B68" t="s">
        <v>13</v>
      </c>
    </row>
    <row r="69" spans="2:4">
      <c r="B69" t="s">
        <v>14</v>
      </c>
      <c r="C69" t="s">
        <v>51</v>
      </c>
    </row>
  </sheetData>
  <mergeCells count="6">
    <mergeCell ref="B14:C14"/>
    <mergeCell ref="B17:C17"/>
    <mergeCell ref="B13:C13"/>
    <mergeCell ref="B18:C18"/>
    <mergeCell ref="B11:D11"/>
    <mergeCell ref="B12:D1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197"/>
  <sheetViews>
    <sheetView topLeftCell="A198" workbookViewId="0">
      <selection activeCell="B165" sqref="B165:E197"/>
    </sheetView>
  </sheetViews>
  <sheetFormatPr defaultRowHeight="14.4"/>
  <cols>
    <col min="1" max="1" width="9.109375" style="9" customWidth="1"/>
    <col min="2" max="2" width="34.44140625" style="9" customWidth="1"/>
    <col min="3" max="3" width="17.109375" style="9" customWidth="1"/>
    <col min="4" max="4" width="16.44140625" style="9" customWidth="1"/>
    <col min="5" max="5" width="16.21875" style="9" customWidth="1"/>
  </cols>
  <sheetData>
    <row r="2" spans="2:5">
      <c r="C2" s="9" t="s">
        <v>0</v>
      </c>
    </row>
    <row r="3" spans="2:5">
      <c r="C3" s="9" t="s">
        <v>1</v>
      </c>
    </row>
    <row r="4" spans="2:5">
      <c r="B4" s="9" t="s">
        <v>2</v>
      </c>
    </row>
    <row r="5" spans="2:5">
      <c r="C5" s="9" t="s">
        <v>72</v>
      </c>
    </row>
    <row r="6" spans="2:5">
      <c r="B6" s="9" t="s">
        <v>3</v>
      </c>
      <c r="C6" s="9" t="s">
        <v>36</v>
      </c>
      <c r="D6" s="9">
        <v>1</v>
      </c>
    </row>
    <row r="9" spans="2:5">
      <c r="B9" s="9" t="s">
        <v>4</v>
      </c>
      <c r="C9" s="9" t="s">
        <v>5</v>
      </c>
      <c r="D9" s="9" t="s">
        <v>6</v>
      </c>
      <c r="E9" s="9" t="s">
        <v>7</v>
      </c>
    </row>
    <row r="10" spans="2:5">
      <c r="B10" s="9" t="s">
        <v>8</v>
      </c>
      <c r="C10" s="9">
        <v>81023.520000000004</v>
      </c>
      <c r="D10" s="9">
        <v>69277.039999999994</v>
      </c>
      <c r="E10" s="9">
        <f>D27</f>
        <v>50948.72</v>
      </c>
    </row>
    <row r="11" spans="2:5">
      <c r="B11" s="9" t="s">
        <v>9</v>
      </c>
      <c r="E11" s="9">
        <f>C10-E10</f>
        <v>30074.800000000003</v>
      </c>
    </row>
    <row r="13" spans="2:5">
      <c r="B13" s="9" t="s">
        <v>10</v>
      </c>
      <c r="D13" s="9" t="s">
        <v>11</v>
      </c>
    </row>
    <row r="15" spans="2:5">
      <c r="B15" s="3" t="s">
        <v>54</v>
      </c>
      <c r="D15" s="4">
        <v>28243</v>
      </c>
    </row>
    <row r="16" spans="2:5" ht="27.6">
      <c r="B16" s="3" t="s">
        <v>255</v>
      </c>
      <c r="D16" s="4">
        <v>12017</v>
      </c>
    </row>
    <row r="17" spans="2:4">
      <c r="B17" s="3" t="s">
        <v>53</v>
      </c>
      <c r="D17" s="4">
        <v>831.54</v>
      </c>
    </row>
    <row r="18" spans="2:4">
      <c r="B18" s="3" t="s">
        <v>256</v>
      </c>
      <c r="D18" s="4">
        <v>9857.18</v>
      </c>
    </row>
    <row r="25" spans="2:4" ht="19.8" customHeight="1"/>
    <row r="27" spans="2:4">
      <c r="B27" s="9" t="s">
        <v>12</v>
      </c>
      <c r="D27" s="9">
        <f>SUM(D14:D26)</f>
        <v>50948.72</v>
      </c>
    </row>
    <row r="29" spans="2:4">
      <c r="B29" s="9" t="s">
        <v>13</v>
      </c>
    </row>
    <row r="30" spans="2:4">
      <c r="B30" s="9" t="s">
        <v>14</v>
      </c>
      <c r="C30" s="9" t="s">
        <v>51</v>
      </c>
    </row>
    <row r="33" spans="2:5">
      <c r="C33" s="9" t="s">
        <v>0</v>
      </c>
    </row>
    <row r="34" spans="2:5">
      <c r="C34" s="9" t="s">
        <v>1</v>
      </c>
    </row>
    <row r="35" spans="2:5">
      <c r="B35" s="9" t="s">
        <v>2</v>
      </c>
    </row>
    <row r="36" spans="2:5">
      <c r="C36" s="9" t="s">
        <v>72</v>
      </c>
    </row>
    <row r="37" spans="2:5">
      <c r="B37" s="9" t="s">
        <v>3</v>
      </c>
      <c r="C37" s="9" t="s">
        <v>36</v>
      </c>
      <c r="D37" s="9">
        <v>3</v>
      </c>
    </row>
    <row r="40" spans="2:5">
      <c r="B40" s="9" t="s">
        <v>4</v>
      </c>
      <c r="C40" s="9" t="s">
        <v>5</v>
      </c>
      <c r="D40" s="9" t="s">
        <v>6</v>
      </c>
      <c r="E40" s="9" t="s">
        <v>7</v>
      </c>
    </row>
    <row r="41" spans="2:5">
      <c r="B41" s="9" t="s">
        <v>8</v>
      </c>
      <c r="C41" s="9">
        <v>33677.519999999997</v>
      </c>
      <c r="D41" s="9">
        <v>27714.84</v>
      </c>
      <c r="E41" s="10">
        <f>D58</f>
        <v>6967.60928376825</v>
      </c>
    </row>
    <row r="42" spans="2:5">
      <c r="B42" s="9" t="s">
        <v>9</v>
      </c>
      <c r="E42" s="10">
        <f>C41-E41</f>
        <v>26709.910716231745</v>
      </c>
    </row>
    <row r="44" spans="2:5">
      <c r="B44" s="9" t="s">
        <v>10</v>
      </c>
      <c r="D44" s="9" t="s">
        <v>11</v>
      </c>
    </row>
    <row r="46" spans="2:5">
      <c r="B46" s="3" t="s">
        <v>257</v>
      </c>
      <c r="D46" s="4">
        <v>2223.7892837682502</v>
      </c>
    </row>
    <row r="47" spans="2:5">
      <c r="B47" s="3" t="s">
        <v>258</v>
      </c>
      <c r="D47" s="1"/>
    </row>
    <row r="48" spans="2:5">
      <c r="B48" s="3" t="s">
        <v>57</v>
      </c>
      <c r="D48" s="4">
        <v>1111.42</v>
      </c>
    </row>
    <row r="49" spans="2:4">
      <c r="B49" s="3" t="s">
        <v>259</v>
      </c>
      <c r="D49" s="4">
        <v>1174.2</v>
      </c>
    </row>
    <row r="50" spans="2:4">
      <c r="B50" s="3" t="s">
        <v>260</v>
      </c>
      <c r="D50" s="4">
        <v>2458.1999999999998</v>
      </c>
    </row>
    <row r="56" spans="2:4" ht="21" customHeight="1"/>
    <row r="58" spans="2:4">
      <c r="B58" s="9" t="s">
        <v>12</v>
      </c>
      <c r="D58" s="10">
        <f>SUM(D45:D57)</f>
        <v>6967.60928376825</v>
      </c>
    </row>
    <row r="60" spans="2:4">
      <c r="B60" s="9" t="s">
        <v>13</v>
      </c>
    </row>
    <row r="61" spans="2:4">
      <c r="B61" s="9" t="s">
        <v>14</v>
      </c>
      <c r="C61" s="9" t="s">
        <v>51</v>
      </c>
    </row>
    <row r="64" spans="2:4">
      <c r="C64" s="9" t="s">
        <v>0</v>
      </c>
    </row>
    <row r="65" spans="2:5">
      <c r="C65" s="9" t="s">
        <v>1</v>
      </c>
    </row>
    <row r="66" spans="2:5">
      <c r="B66" s="9" t="s">
        <v>2</v>
      </c>
    </row>
    <row r="67" spans="2:5">
      <c r="C67" s="9" t="s">
        <v>72</v>
      </c>
    </row>
    <row r="68" spans="2:5">
      <c r="B68" s="9" t="s">
        <v>3</v>
      </c>
      <c r="C68" s="9" t="s">
        <v>36</v>
      </c>
      <c r="D68" s="9" t="s">
        <v>19</v>
      </c>
    </row>
    <row r="71" spans="2:5">
      <c r="B71" s="9" t="s">
        <v>4</v>
      </c>
      <c r="C71" s="9" t="s">
        <v>5</v>
      </c>
      <c r="D71" s="9" t="s">
        <v>6</v>
      </c>
      <c r="E71" s="9" t="s">
        <v>7</v>
      </c>
    </row>
    <row r="72" spans="2:5">
      <c r="B72" s="9" t="s">
        <v>8</v>
      </c>
      <c r="C72" s="9">
        <v>25341.02</v>
      </c>
      <c r="D72" s="9">
        <v>20933.810000000001</v>
      </c>
      <c r="E72" s="9">
        <f>D89</f>
        <v>60015.74</v>
      </c>
    </row>
    <row r="73" spans="2:5">
      <c r="B73" s="9" t="s">
        <v>9</v>
      </c>
      <c r="E73" s="9">
        <f>C72-E72</f>
        <v>-34674.720000000001</v>
      </c>
    </row>
    <row r="75" spans="2:5">
      <c r="B75" s="9" t="s">
        <v>10</v>
      </c>
      <c r="D75" s="9" t="s">
        <v>11</v>
      </c>
    </row>
    <row r="77" spans="2:5">
      <c r="B77" s="3" t="s">
        <v>261</v>
      </c>
      <c r="D77" s="4">
        <v>7241.71</v>
      </c>
    </row>
    <row r="78" spans="2:5">
      <c r="B78" s="3" t="s">
        <v>262</v>
      </c>
      <c r="D78" s="4">
        <v>4962.12</v>
      </c>
    </row>
    <row r="79" spans="2:5">
      <c r="B79" s="3" t="s">
        <v>263</v>
      </c>
      <c r="D79" s="4">
        <v>13927.14</v>
      </c>
    </row>
    <row r="80" spans="2:5">
      <c r="B80" s="3" t="s">
        <v>264</v>
      </c>
      <c r="D80" s="4">
        <v>1501.5</v>
      </c>
    </row>
    <row r="81" spans="2:4">
      <c r="B81" s="3" t="s">
        <v>99</v>
      </c>
      <c r="D81" s="4">
        <v>15183</v>
      </c>
    </row>
    <row r="82" spans="2:4">
      <c r="B82" s="3" t="s">
        <v>265</v>
      </c>
      <c r="D82" s="4">
        <v>7600.34</v>
      </c>
    </row>
    <row r="83" spans="2:4">
      <c r="B83" s="3" t="s">
        <v>266</v>
      </c>
      <c r="D83" s="4">
        <v>5002.16</v>
      </c>
    </row>
    <row r="84" spans="2:4">
      <c r="B84" s="3" t="s">
        <v>267</v>
      </c>
      <c r="D84" s="4">
        <v>3791.09</v>
      </c>
    </row>
    <row r="85" spans="2:4">
      <c r="B85" s="72" t="s">
        <v>404</v>
      </c>
      <c r="C85" s="57"/>
      <c r="D85" s="73">
        <v>806.68</v>
      </c>
    </row>
    <row r="89" spans="2:4">
      <c r="B89" s="9" t="s">
        <v>12</v>
      </c>
      <c r="D89" s="9">
        <f>SUM(D76:D88)</f>
        <v>60015.74</v>
      </c>
    </row>
    <row r="91" spans="2:4">
      <c r="B91" s="9" t="s">
        <v>13</v>
      </c>
    </row>
    <row r="92" spans="2:4">
      <c r="B92" s="9" t="s">
        <v>14</v>
      </c>
      <c r="C92" s="9" t="s">
        <v>51</v>
      </c>
    </row>
    <row r="96" spans="2:4">
      <c r="C96" s="9" t="s">
        <v>0</v>
      </c>
    </row>
    <row r="97" spans="2:5">
      <c r="C97" s="9" t="s">
        <v>1</v>
      </c>
    </row>
    <row r="98" spans="2:5">
      <c r="B98" s="9" t="s">
        <v>2</v>
      </c>
    </row>
    <row r="99" spans="2:5">
      <c r="C99" s="9" t="s">
        <v>72</v>
      </c>
    </row>
    <row r="100" spans="2:5">
      <c r="B100" s="9" t="s">
        <v>3</v>
      </c>
      <c r="C100" s="9" t="s">
        <v>36</v>
      </c>
      <c r="D100" s="9">
        <v>4</v>
      </c>
    </row>
    <row r="103" spans="2:5">
      <c r="B103" s="9" t="s">
        <v>4</v>
      </c>
      <c r="C103" s="9" t="s">
        <v>5</v>
      </c>
      <c r="D103" s="9" t="s">
        <v>6</v>
      </c>
      <c r="E103" s="9" t="s">
        <v>7</v>
      </c>
    </row>
    <row r="104" spans="2:5">
      <c r="B104" s="9" t="s">
        <v>8</v>
      </c>
      <c r="C104" s="11">
        <v>33234.720000000001</v>
      </c>
      <c r="D104" s="11">
        <v>28436.71</v>
      </c>
      <c r="E104" s="9">
        <f>D122</f>
        <v>44097.64</v>
      </c>
    </row>
    <row r="105" spans="2:5">
      <c r="B105" s="9" t="s">
        <v>9</v>
      </c>
      <c r="E105" s="9">
        <f>C104-E104</f>
        <v>-10862.919999999998</v>
      </c>
    </row>
    <row r="107" spans="2:5">
      <c r="B107" s="9" t="s">
        <v>10</v>
      </c>
      <c r="D107" s="9" t="s">
        <v>11</v>
      </c>
    </row>
    <row r="109" spans="2:5">
      <c r="B109" s="74" t="s">
        <v>399</v>
      </c>
      <c r="D109" s="75">
        <v>43601</v>
      </c>
    </row>
    <row r="110" spans="2:5">
      <c r="B110" s="76" t="s">
        <v>53</v>
      </c>
      <c r="D110" s="75">
        <v>496.64</v>
      </c>
    </row>
    <row r="122" spans="2:4">
      <c r="B122" s="9" t="s">
        <v>12</v>
      </c>
      <c r="D122" s="9">
        <f>SUM(D108:D121)</f>
        <v>44097.64</v>
      </c>
    </row>
    <row r="124" spans="2:4">
      <c r="B124" s="9" t="s">
        <v>13</v>
      </c>
    </row>
    <row r="125" spans="2:4">
      <c r="B125" s="9" t="s">
        <v>14</v>
      </c>
      <c r="C125" s="9" t="s">
        <v>51</v>
      </c>
    </row>
    <row r="130" spans="2:5">
      <c r="C130" s="9" t="s">
        <v>0</v>
      </c>
    </row>
    <row r="131" spans="2:5">
      <c r="C131" s="9" t="s">
        <v>1</v>
      </c>
    </row>
    <row r="132" spans="2:5">
      <c r="B132" s="9" t="s">
        <v>2</v>
      </c>
    </row>
    <row r="133" spans="2:5">
      <c r="C133" s="9" t="s">
        <v>72</v>
      </c>
    </row>
    <row r="134" spans="2:5">
      <c r="B134" s="9" t="s">
        <v>3</v>
      </c>
      <c r="C134" s="9" t="s">
        <v>36</v>
      </c>
      <c r="D134" s="9">
        <v>5</v>
      </c>
    </row>
    <row r="137" spans="2:5">
      <c r="B137" s="9" t="s">
        <v>4</v>
      </c>
      <c r="C137" s="9" t="s">
        <v>5</v>
      </c>
      <c r="D137" s="9" t="s">
        <v>6</v>
      </c>
      <c r="E137" s="9" t="s">
        <v>7</v>
      </c>
    </row>
    <row r="138" spans="2:5">
      <c r="B138" s="9" t="s">
        <v>8</v>
      </c>
      <c r="C138" s="104">
        <f>107426.34+8688.06</f>
        <v>116114.4</v>
      </c>
      <c r="D138" s="104">
        <f>99630.08+8688.06</f>
        <v>108318.14</v>
      </c>
      <c r="E138" s="9">
        <f>D158</f>
        <v>115724.84</v>
      </c>
    </row>
    <row r="139" spans="2:5">
      <c r="B139" s="9" t="s">
        <v>9</v>
      </c>
      <c r="E139" s="9">
        <f>C138-E138</f>
        <v>389.55999999999767</v>
      </c>
    </row>
    <row r="141" spans="2:5">
      <c r="B141" s="9" t="s">
        <v>10</v>
      </c>
      <c r="D141" s="9" t="s">
        <v>11</v>
      </c>
    </row>
    <row r="143" spans="2:5">
      <c r="B143" s="3" t="s">
        <v>54</v>
      </c>
      <c r="D143" s="4">
        <v>61312</v>
      </c>
    </row>
    <row r="144" spans="2:5">
      <c r="B144" s="3" t="s">
        <v>122</v>
      </c>
      <c r="D144" s="4">
        <v>1430.55</v>
      </c>
    </row>
    <row r="145" spans="2:4" ht="27.6">
      <c r="B145" s="3" t="s">
        <v>137</v>
      </c>
      <c r="D145" s="4">
        <v>6489.29</v>
      </c>
    </row>
    <row r="146" spans="2:4">
      <c r="B146" s="3" t="s">
        <v>268</v>
      </c>
      <c r="D146" s="4">
        <v>46493</v>
      </c>
    </row>
    <row r="157" spans="2:4" ht="19.2" customHeight="1"/>
    <row r="158" spans="2:4">
      <c r="B158" s="9" t="s">
        <v>12</v>
      </c>
      <c r="D158" s="9">
        <f>SUM(D142:D157)</f>
        <v>115724.84</v>
      </c>
    </row>
    <row r="160" spans="2:4">
      <c r="B160" s="9" t="s">
        <v>13</v>
      </c>
    </row>
    <row r="161" spans="2:5">
      <c r="B161" s="9" t="s">
        <v>14</v>
      </c>
      <c r="C161" s="9" t="s">
        <v>51</v>
      </c>
    </row>
    <row r="165" spans="2:5">
      <c r="C165" s="9" t="s">
        <v>0</v>
      </c>
    </row>
    <row r="166" spans="2:5">
      <c r="C166" s="9" t="s">
        <v>1</v>
      </c>
    </row>
    <row r="167" spans="2:5">
      <c r="B167" s="9" t="s">
        <v>2</v>
      </c>
    </row>
    <row r="168" spans="2:5">
      <c r="C168" s="9" t="s">
        <v>72</v>
      </c>
    </row>
    <row r="169" spans="2:5">
      <c r="B169" s="9" t="s">
        <v>3</v>
      </c>
      <c r="C169" s="9" t="s">
        <v>36</v>
      </c>
      <c r="D169" s="9">
        <v>7</v>
      </c>
    </row>
    <row r="172" spans="2:5">
      <c r="B172" s="9" t="s">
        <v>4</v>
      </c>
      <c r="C172" s="9" t="s">
        <v>5</v>
      </c>
      <c r="D172" s="9" t="s">
        <v>6</v>
      </c>
      <c r="E172" s="9" t="s">
        <v>7</v>
      </c>
    </row>
    <row r="173" spans="2:5">
      <c r="B173" s="9" t="s">
        <v>8</v>
      </c>
      <c r="C173" s="12">
        <v>110103.6</v>
      </c>
      <c r="D173" s="12">
        <v>104356.22</v>
      </c>
      <c r="E173" s="10">
        <f>D194</f>
        <v>137229.61333333331</v>
      </c>
    </row>
    <row r="174" spans="2:5">
      <c r="B174" s="9" t="s">
        <v>9</v>
      </c>
      <c r="E174" s="10">
        <f>C173-E173</f>
        <v>-27126.013333333307</v>
      </c>
    </row>
    <row r="176" spans="2:5">
      <c r="B176" s="9" t="s">
        <v>10</v>
      </c>
      <c r="D176" s="9" t="s">
        <v>11</v>
      </c>
    </row>
    <row r="178" spans="2:4">
      <c r="B178" s="3" t="s">
        <v>269</v>
      </c>
      <c r="D178" s="4">
        <v>8393.5400000000009</v>
      </c>
    </row>
    <row r="179" spans="2:4">
      <c r="B179" s="3" t="s">
        <v>270</v>
      </c>
      <c r="D179" s="4">
        <v>11068.1</v>
      </c>
    </row>
    <row r="180" spans="2:4">
      <c r="B180" s="3" t="s">
        <v>155</v>
      </c>
      <c r="D180" s="4">
        <v>4785.25</v>
      </c>
    </row>
    <row r="181" spans="2:4" ht="27.6">
      <c r="B181" s="3" t="s">
        <v>271</v>
      </c>
      <c r="D181" s="4">
        <v>24979</v>
      </c>
    </row>
    <row r="182" spans="2:4">
      <c r="B182" s="3" t="s">
        <v>121</v>
      </c>
      <c r="D182" s="4">
        <v>3180.0933333333337</v>
      </c>
    </row>
    <row r="183" spans="2:4">
      <c r="B183" s="3" t="s">
        <v>54</v>
      </c>
      <c r="D183" s="4">
        <v>43653</v>
      </c>
    </row>
    <row r="184" spans="2:4">
      <c r="B184" s="3" t="s">
        <v>112</v>
      </c>
      <c r="D184" s="4">
        <v>5040.47</v>
      </c>
    </row>
    <row r="185" spans="2:4">
      <c r="B185" s="3" t="s">
        <v>272</v>
      </c>
      <c r="D185" s="4">
        <v>2307.54</v>
      </c>
    </row>
    <row r="186" spans="2:4">
      <c r="B186" s="3" t="s">
        <v>192</v>
      </c>
      <c r="D186" s="4">
        <v>6577.98</v>
      </c>
    </row>
    <row r="187" spans="2:4">
      <c r="B187" s="3" t="s">
        <v>273</v>
      </c>
      <c r="D187" s="4">
        <v>12846</v>
      </c>
    </row>
    <row r="188" spans="2:4">
      <c r="B188" s="3" t="s">
        <v>193</v>
      </c>
      <c r="D188" s="4">
        <v>8821.2099999999991</v>
      </c>
    </row>
    <row r="189" spans="2:4">
      <c r="B189" s="3" t="s">
        <v>135</v>
      </c>
      <c r="D189" s="4">
        <v>629.08000000000004</v>
      </c>
    </row>
    <row r="190" spans="2:4">
      <c r="B190" s="77" t="s">
        <v>112</v>
      </c>
      <c r="C190" s="57"/>
      <c r="D190" s="78">
        <v>4948.3500000000004</v>
      </c>
    </row>
    <row r="191" spans="2:4">
      <c r="B191" s="57"/>
      <c r="C191" s="57"/>
      <c r="D191" s="57"/>
    </row>
    <row r="193" spans="2:4" ht="22.8" customHeight="1"/>
    <row r="194" spans="2:4">
      <c r="B194" s="9" t="s">
        <v>12</v>
      </c>
      <c r="D194" s="10">
        <f>SUM(D177:D193)</f>
        <v>137229.61333333331</v>
      </c>
    </row>
    <row r="196" spans="2:4">
      <c r="B196" s="9" t="s">
        <v>13</v>
      </c>
    </row>
    <row r="197" spans="2:4">
      <c r="B197" s="9" t="s">
        <v>14</v>
      </c>
      <c r="C197" s="9" t="s">
        <v>51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932"/>
  <sheetViews>
    <sheetView topLeftCell="A733" workbookViewId="0">
      <selection activeCell="B730" sqref="B730:E759"/>
    </sheetView>
  </sheetViews>
  <sheetFormatPr defaultRowHeight="14.4"/>
  <cols>
    <col min="1" max="1" width="5" style="9" customWidth="1"/>
    <col min="2" max="2" width="35.77734375" style="9" customWidth="1"/>
    <col min="3" max="3" width="17.44140625" style="9" customWidth="1"/>
    <col min="4" max="4" width="16.33203125" style="9" customWidth="1"/>
    <col min="5" max="5" width="16.109375" style="9" customWidth="1"/>
  </cols>
  <sheetData>
    <row r="2" spans="2:5">
      <c r="C2" s="9" t="s">
        <v>0</v>
      </c>
    </row>
    <row r="3" spans="2:5">
      <c r="C3" s="9" t="s">
        <v>1</v>
      </c>
    </row>
    <row r="4" spans="2:5">
      <c r="B4" s="9" t="s">
        <v>2</v>
      </c>
    </row>
    <row r="5" spans="2:5">
      <c r="C5" s="9" t="s">
        <v>72</v>
      </c>
    </row>
    <row r="6" spans="2:5">
      <c r="B6" s="9" t="s">
        <v>3</v>
      </c>
      <c r="C6" s="9" t="s">
        <v>37</v>
      </c>
      <c r="D6" s="9">
        <v>1</v>
      </c>
    </row>
    <row r="9" spans="2:5">
      <c r="B9" s="9" t="s">
        <v>4</v>
      </c>
      <c r="C9" s="9" t="s">
        <v>5</v>
      </c>
      <c r="D9" s="9" t="s">
        <v>6</v>
      </c>
      <c r="E9" s="9" t="s">
        <v>7</v>
      </c>
    </row>
    <row r="10" spans="2:5">
      <c r="B10" s="9" t="s">
        <v>8</v>
      </c>
      <c r="C10" s="13">
        <v>26263.14</v>
      </c>
      <c r="D10" s="13">
        <v>23883.79</v>
      </c>
      <c r="E10" s="9">
        <f>D27</f>
        <v>50817.2</v>
      </c>
    </row>
    <row r="11" spans="2:5">
      <c r="B11" s="9" t="s">
        <v>9</v>
      </c>
      <c r="E11" s="9">
        <f>C10-E10</f>
        <v>-24554.059999999998</v>
      </c>
    </row>
    <row r="13" spans="2:5">
      <c r="B13" s="9" t="s">
        <v>10</v>
      </c>
      <c r="D13" s="9" t="s">
        <v>11</v>
      </c>
    </row>
    <row r="15" spans="2:5">
      <c r="B15" s="3" t="s">
        <v>274</v>
      </c>
      <c r="D15" s="4">
        <v>6905.98</v>
      </c>
    </row>
    <row r="16" spans="2:5">
      <c r="B16" s="3" t="s">
        <v>121</v>
      </c>
      <c r="D16" s="4">
        <v>1878.6675</v>
      </c>
    </row>
    <row r="17" spans="2:4">
      <c r="B17" s="3" t="s">
        <v>144</v>
      </c>
      <c r="D17" s="4">
        <v>315.64249999999998</v>
      </c>
    </row>
    <row r="18" spans="2:4">
      <c r="B18" s="3" t="s">
        <v>99</v>
      </c>
      <c r="D18" s="4">
        <v>16694</v>
      </c>
    </row>
    <row r="19" spans="2:4">
      <c r="B19" s="3" t="s">
        <v>265</v>
      </c>
      <c r="D19" s="4">
        <v>7728.6</v>
      </c>
    </row>
    <row r="20" spans="2:4">
      <c r="B20" s="3" t="s">
        <v>275</v>
      </c>
      <c r="D20" s="4">
        <v>11089.25</v>
      </c>
    </row>
    <row r="21" spans="2:4">
      <c r="B21" s="3" t="s">
        <v>276</v>
      </c>
      <c r="D21" s="4">
        <v>5465.82</v>
      </c>
    </row>
    <row r="22" spans="2:4">
      <c r="B22" s="79" t="s">
        <v>53</v>
      </c>
      <c r="C22" s="47"/>
      <c r="D22" s="43">
        <v>739.24</v>
      </c>
    </row>
    <row r="23" spans="2:4">
      <c r="B23" s="47"/>
      <c r="C23" s="47"/>
      <c r="D23" s="47"/>
    </row>
    <row r="24" spans="2:4" ht="20.399999999999999" customHeight="1"/>
    <row r="27" spans="2:4">
      <c r="B27" s="9" t="s">
        <v>12</v>
      </c>
      <c r="D27" s="9">
        <f>SUM(D14:D26)</f>
        <v>50817.2</v>
      </c>
    </row>
    <row r="29" spans="2:4">
      <c r="B29" s="9" t="s">
        <v>13</v>
      </c>
    </row>
    <row r="30" spans="2:4">
      <c r="B30" s="9" t="s">
        <v>14</v>
      </c>
      <c r="C30" s="9" t="s">
        <v>51</v>
      </c>
    </row>
    <row r="33" spans="2:5">
      <c r="C33" s="9" t="s">
        <v>0</v>
      </c>
    </row>
    <row r="34" spans="2:5">
      <c r="C34" s="9" t="s">
        <v>1</v>
      </c>
    </row>
    <row r="35" spans="2:5">
      <c r="B35" s="9" t="s">
        <v>2</v>
      </c>
    </row>
    <row r="36" spans="2:5">
      <c r="C36" s="9" t="s">
        <v>72</v>
      </c>
    </row>
    <row r="37" spans="2:5">
      <c r="B37" s="9" t="s">
        <v>3</v>
      </c>
      <c r="C37" s="9" t="s">
        <v>37</v>
      </c>
      <c r="D37" s="9">
        <v>2</v>
      </c>
    </row>
    <row r="40" spans="2:5">
      <c r="B40" s="9" t="s">
        <v>4</v>
      </c>
      <c r="C40" s="9" t="s">
        <v>5</v>
      </c>
      <c r="D40" s="9" t="s">
        <v>6</v>
      </c>
      <c r="E40" s="9" t="s">
        <v>7</v>
      </c>
    </row>
    <row r="41" spans="2:5">
      <c r="B41" s="9" t="s">
        <v>8</v>
      </c>
      <c r="C41" s="16">
        <v>22608</v>
      </c>
      <c r="D41" s="16">
        <v>18473.63</v>
      </c>
      <c r="E41" s="9">
        <f>D58</f>
        <v>19602.010000000002</v>
      </c>
    </row>
    <row r="42" spans="2:5">
      <c r="B42" s="9" t="s">
        <v>9</v>
      </c>
      <c r="E42" s="9">
        <f>C41-E41</f>
        <v>3005.989999999998</v>
      </c>
    </row>
    <row r="44" spans="2:5">
      <c r="B44" s="9" t="s">
        <v>10</v>
      </c>
      <c r="D44" s="9" t="s">
        <v>11</v>
      </c>
    </row>
    <row r="46" spans="2:5">
      <c r="B46" s="3" t="s">
        <v>176</v>
      </c>
      <c r="D46" s="4">
        <v>11337.11</v>
      </c>
    </row>
    <row r="47" spans="2:5">
      <c r="B47" s="3" t="s">
        <v>277</v>
      </c>
      <c r="D47" s="4">
        <v>8264.9</v>
      </c>
    </row>
    <row r="58" spans="2:4">
      <c r="B58" s="9" t="s">
        <v>12</v>
      </c>
      <c r="D58" s="9">
        <f>SUM(D45:D57)</f>
        <v>19602.010000000002</v>
      </c>
    </row>
    <row r="60" spans="2:4">
      <c r="B60" s="9" t="s">
        <v>13</v>
      </c>
    </row>
    <row r="61" spans="2:4">
      <c r="B61" s="9" t="s">
        <v>14</v>
      </c>
      <c r="C61" s="9" t="s">
        <v>51</v>
      </c>
    </row>
    <row r="64" spans="2:4">
      <c r="C64" s="9" t="s">
        <v>0</v>
      </c>
    </row>
    <row r="65" spans="2:5">
      <c r="C65" s="9" t="s">
        <v>1</v>
      </c>
    </row>
    <row r="66" spans="2:5">
      <c r="B66" s="9" t="s">
        <v>2</v>
      </c>
    </row>
    <row r="67" spans="2:5">
      <c r="C67" s="9" t="s">
        <v>72</v>
      </c>
    </row>
    <row r="68" spans="2:5">
      <c r="B68" s="9" t="s">
        <v>3</v>
      </c>
      <c r="C68" s="9" t="s">
        <v>37</v>
      </c>
      <c r="D68" s="9">
        <v>3</v>
      </c>
    </row>
    <row r="71" spans="2:5">
      <c r="B71" s="9" t="s">
        <v>4</v>
      </c>
      <c r="C71" s="9" t="s">
        <v>5</v>
      </c>
      <c r="D71" s="9" t="s">
        <v>6</v>
      </c>
      <c r="E71" s="9" t="s">
        <v>7</v>
      </c>
    </row>
    <row r="72" spans="2:5">
      <c r="B72" s="9" t="s">
        <v>8</v>
      </c>
      <c r="C72" s="17">
        <v>33551.4</v>
      </c>
      <c r="D72" s="17">
        <v>29594.489999999998</v>
      </c>
      <c r="E72" s="9">
        <f>D89</f>
        <v>36888</v>
      </c>
    </row>
    <row r="73" spans="2:5">
      <c r="B73" s="9" t="s">
        <v>9</v>
      </c>
      <c r="E73" s="9">
        <f>C72-E72</f>
        <v>-3336.5999999999985</v>
      </c>
    </row>
    <row r="75" spans="2:5">
      <c r="B75" s="9" t="s">
        <v>10</v>
      </c>
      <c r="D75" s="9" t="s">
        <v>11</v>
      </c>
    </row>
    <row r="77" spans="2:5">
      <c r="B77" s="3" t="s">
        <v>278</v>
      </c>
      <c r="D77" s="4">
        <v>5481.7</v>
      </c>
    </row>
    <row r="78" spans="2:5">
      <c r="B78" s="3" t="s">
        <v>121</v>
      </c>
      <c r="D78" s="4">
        <v>1878.6675</v>
      </c>
    </row>
    <row r="79" spans="2:5">
      <c r="B79" s="3" t="s">
        <v>144</v>
      </c>
      <c r="D79" s="4">
        <v>315.64249999999998</v>
      </c>
    </row>
    <row r="80" spans="2:5">
      <c r="B80" s="3" t="s">
        <v>99</v>
      </c>
      <c r="D80" s="4">
        <v>15496</v>
      </c>
    </row>
    <row r="81" spans="2:4">
      <c r="B81" s="3" t="s">
        <v>265</v>
      </c>
      <c r="D81" s="4">
        <v>8481.2199999999993</v>
      </c>
    </row>
    <row r="82" spans="2:4">
      <c r="B82" s="3" t="s">
        <v>279</v>
      </c>
      <c r="D82" s="4">
        <v>5073.3900000000003</v>
      </c>
    </row>
    <row r="83" spans="2:4">
      <c r="B83" s="80" t="s">
        <v>84</v>
      </c>
      <c r="C83" s="55"/>
      <c r="D83" s="63">
        <v>161.38</v>
      </c>
    </row>
    <row r="84" spans="2:4">
      <c r="B84" s="55"/>
      <c r="C84" s="55"/>
      <c r="D84" s="55"/>
    </row>
    <row r="85" spans="2:4">
      <c r="B85" s="55"/>
      <c r="C85" s="55"/>
      <c r="D85" s="55"/>
    </row>
    <row r="89" spans="2:4">
      <c r="B89" s="9" t="s">
        <v>12</v>
      </c>
      <c r="D89" s="9">
        <f>SUM(D76:D88)</f>
        <v>36888</v>
      </c>
    </row>
    <row r="91" spans="2:4">
      <c r="B91" s="9" t="s">
        <v>13</v>
      </c>
    </row>
    <row r="92" spans="2:4">
      <c r="B92" s="9" t="s">
        <v>14</v>
      </c>
      <c r="C92" s="9" t="s">
        <v>51</v>
      </c>
    </row>
    <row r="95" spans="2:4">
      <c r="C95" s="9" t="s">
        <v>0</v>
      </c>
    </row>
    <row r="96" spans="2:4">
      <c r="C96" s="9" t="s">
        <v>1</v>
      </c>
    </row>
    <row r="97" spans="2:5">
      <c r="B97" s="9" t="s">
        <v>2</v>
      </c>
    </row>
    <row r="98" spans="2:5">
      <c r="C98" s="9" t="s">
        <v>72</v>
      </c>
    </row>
    <row r="99" spans="2:5">
      <c r="B99" s="9" t="s">
        <v>3</v>
      </c>
      <c r="C99" s="9" t="s">
        <v>37</v>
      </c>
      <c r="D99" s="9">
        <v>4</v>
      </c>
    </row>
    <row r="102" spans="2:5">
      <c r="B102" s="9" t="s">
        <v>4</v>
      </c>
      <c r="C102" s="9" t="s">
        <v>5</v>
      </c>
      <c r="D102" s="9" t="s">
        <v>6</v>
      </c>
      <c r="E102" s="9" t="s">
        <v>7</v>
      </c>
    </row>
    <row r="103" spans="2:5">
      <c r="B103" s="9" t="s">
        <v>8</v>
      </c>
      <c r="C103" s="18">
        <v>24933.24</v>
      </c>
      <c r="D103" s="18">
        <v>21969.54</v>
      </c>
      <c r="E103" s="10">
        <f>D120</f>
        <v>36056.435529311661</v>
      </c>
    </row>
    <row r="104" spans="2:5">
      <c r="B104" s="9" t="s">
        <v>9</v>
      </c>
      <c r="E104" s="10">
        <f>C103-E103</f>
        <v>-11123.195529311659</v>
      </c>
    </row>
    <row r="106" spans="2:5">
      <c r="B106" s="9" t="s">
        <v>10</v>
      </c>
      <c r="D106" s="9" t="s">
        <v>11</v>
      </c>
    </row>
    <row r="108" spans="2:5" ht="27.6">
      <c r="B108" s="3" t="s">
        <v>280</v>
      </c>
      <c r="D108" s="4">
        <v>10817.46</v>
      </c>
    </row>
    <row r="109" spans="2:5">
      <c r="B109" s="3" t="s">
        <v>84</v>
      </c>
      <c r="D109" s="4">
        <v>161.37886264500003</v>
      </c>
    </row>
    <row r="110" spans="2:5">
      <c r="B110" s="3" t="s">
        <v>121</v>
      </c>
      <c r="D110" s="4">
        <v>2325.1166666666668</v>
      </c>
    </row>
    <row r="111" spans="2:5">
      <c r="B111" s="3" t="s">
        <v>99</v>
      </c>
      <c r="D111" s="4">
        <v>15165</v>
      </c>
    </row>
    <row r="112" spans="2:5">
      <c r="B112" s="3" t="s">
        <v>265</v>
      </c>
      <c r="D112" s="4">
        <v>7426.1</v>
      </c>
    </row>
    <row r="113" spans="2:4">
      <c r="B113" s="3" t="s">
        <v>84</v>
      </c>
      <c r="D113" s="4">
        <v>161.38</v>
      </c>
    </row>
    <row r="119" spans="2:4" ht="22.8" customHeight="1"/>
    <row r="120" spans="2:4">
      <c r="B120" s="9" t="s">
        <v>12</v>
      </c>
      <c r="D120" s="10">
        <f>SUM(D107:D119)</f>
        <v>36056.435529311661</v>
      </c>
    </row>
    <row r="122" spans="2:4">
      <c r="B122" s="9" t="s">
        <v>13</v>
      </c>
    </row>
    <row r="123" spans="2:4">
      <c r="B123" s="9" t="s">
        <v>14</v>
      </c>
      <c r="C123" s="9" t="s">
        <v>51</v>
      </c>
    </row>
    <row r="126" spans="2:4">
      <c r="C126" s="9" t="s">
        <v>0</v>
      </c>
    </row>
    <row r="127" spans="2:4">
      <c r="C127" s="9" t="s">
        <v>1</v>
      </c>
    </row>
    <row r="128" spans="2:4">
      <c r="B128" s="9" t="s">
        <v>2</v>
      </c>
    </row>
    <row r="129" spans="2:5">
      <c r="C129" s="9" t="s">
        <v>72</v>
      </c>
    </row>
    <row r="130" spans="2:5">
      <c r="B130" s="9" t="s">
        <v>3</v>
      </c>
      <c r="C130" s="9" t="s">
        <v>37</v>
      </c>
      <c r="D130" s="9">
        <v>5</v>
      </c>
    </row>
    <row r="133" spans="2:5">
      <c r="B133" s="9" t="s">
        <v>4</v>
      </c>
      <c r="C133" s="9" t="s">
        <v>5</v>
      </c>
      <c r="D133" s="9" t="s">
        <v>6</v>
      </c>
      <c r="E133" s="9" t="s">
        <v>7</v>
      </c>
    </row>
    <row r="134" spans="2:5">
      <c r="B134" s="9" t="s">
        <v>8</v>
      </c>
      <c r="C134" s="19">
        <v>26123.16</v>
      </c>
      <c r="D134" s="19">
        <v>20470.649999999998</v>
      </c>
      <c r="E134" s="9">
        <f>D151</f>
        <v>49900.950000000004</v>
      </c>
    </row>
    <row r="135" spans="2:5">
      <c r="B135" s="9" t="s">
        <v>9</v>
      </c>
      <c r="E135" s="9">
        <f>C134-E134</f>
        <v>-23777.790000000005</v>
      </c>
    </row>
    <row r="137" spans="2:5">
      <c r="B137" s="9" t="s">
        <v>10</v>
      </c>
      <c r="D137" s="9" t="s">
        <v>11</v>
      </c>
    </row>
    <row r="139" spans="2:5">
      <c r="B139" s="3" t="s">
        <v>281</v>
      </c>
      <c r="D139" s="4">
        <v>14652.06</v>
      </c>
    </row>
    <row r="140" spans="2:5">
      <c r="B140" s="3" t="s">
        <v>121</v>
      </c>
      <c r="D140" s="4">
        <v>1878.6675</v>
      </c>
    </row>
    <row r="141" spans="2:5">
      <c r="B141" s="3" t="s">
        <v>144</v>
      </c>
      <c r="D141" s="4">
        <v>315.64249999999998</v>
      </c>
    </row>
    <row r="142" spans="2:5">
      <c r="B142" s="3" t="s">
        <v>265</v>
      </c>
      <c r="D142" s="4">
        <v>7728.6</v>
      </c>
    </row>
    <row r="143" spans="2:5">
      <c r="B143" s="3" t="s">
        <v>99</v>
      </c>
      <c r="D143" s="4">
        <v>14588</v>
      </c>
    </row>
    <row r="144" spans="2:5">
      <c r="B144" s="3" t="s">
        <v>63</v>
      </c>
      <c r="D144" s="4">
        <v>2554.6799999999998</v>
      </c>
    </row>
    <row r="145" spans="2:4">
      <c r="B145" s="3" t="s">
        <v>282</v>
      </c>
      <c r="D145" s="4">
        <v>5533.36</v>
      </c>
    </row>
    <row r="146" spans="2:4">
      <c r="B146" s="3" t="s">
        <v>283</v>
      </c>
      <c r="D146" s="4">
        <v>2649.94</v>
      </c>
    </row>
    <row r="151" spans="2:4">
      <c r="B151" s="9" t="s">
        <v>12</v>
      </c>
      <c r="D151" s="9">
        <f>SUM(D138:D150)</f>
        <v>49900.950000000004</v>
      </c>
    </row>
    <row r="153" spans="2:4">
      <c r="B153" s="9" t="s">
        <v>13</v>
      </c>
    </row>
    <row r="154" spans="2:4">
      <c r="B154" s="9" t="s">
        <v>14</v>
      </c>
      <c r="C154" s="9" t="s">
        <v>51</v>
      </c>
    </row>
    <row r="157" spans="2:4">
      <c r="C157" s="9" t="s">
        <v>0</v>
      </c>
    </row>
    <row r="158" spans="2:4">
      <c r="C158" s="9" t="s">
        <v>1</v>
      </c>
    </row>
    <row r="159" spans="2:4">
      <c r="B159" s="9" t="s">
        <v>2</v>
      </c>
    </row>
    <row r="160" spans="2:4">
      <c r="C160" s="9" t="s">
        <v>72</v>
      </c>
    </row>
    <row r="161" spans="2:5">
      <c r="B161" s="9" t="s">
        <v>3</v>
      </c>
      <c r="C161" s="9" t="s">
        <v>37</v>
      </c>
      <c r="D161" s="9">
        <v>6</v>
      </c>
    </row>
    <row r="164" spans="2:5">
      <c r="B164" s="9" t="s">
        <v>4</v>
      </c>
      <c r="C164" s="9" t="s">
        <v>5</v>
      </c>
      <c r="D164" s="9" t="s">
        <v>6</v>
      </c>
      <c r="E164" s="9" t="s">
        <v>7</v>
      </c>
    </row>
    <row r="165" spans="2:5">
      <c r="B165" s="9" t="s">
        <v>8</v>
      </c>
      <c r="C165" s="20">
        <v>22528.559999999998</v>
      </c>
      <c r="D165" s="20">
        <v>22841.269999999997</v>
      </c>
      <c r="E165" s="10">
        <f>D182</f>
        <v>38207.116666666669</v>
      </c>
    </row>
    <row r="166" spans="2:5">
      <c r="B166" s="9" t="s">
        <v>9</v>
      </c>
      <c r="E166" s="10">
        <f>C165-E165</f>
        <v>-15678.556666666671</v>
      </c>
    </row>
    <row r="168" spans="2:5">
      <c r="B168" s="9" t="s">
        <v>10</v>
      </c>
      <c r="D168" s="9" t="s">
        <v>11</v>
      </c>
    </row>
    <row r="170" spans="2:5">
      <c r="B170" s="3" t="s">
        <v>121</v>
      </c>
      <c r="D170" s="4">
        <v>2325.1166666666668</v>
      </c>
    </row>
    <row r="171" spans="2:5">
      <c r="B171" s="3" t="s">
        <v>176</v>
      </c>
      <c r="D171" s="4">
        <v>21731</v>
      </c>
    </row>
    <row r="172" spans="2:5" ht="27.6">
      <c r="B172" s="3" t="s">
        <v>284</v>
      </c>
      <c r="D172" s="4">
        <v>14151</v>
      </c>
    </row>
    <row r="181" spans="2:4" ht="19.2" customHeight="1"/>
    <row r="182" spans="2:4">
      <c r="B182" s="9" t="s">
        <v>12</v>
      </c>
      <c r="D182" s="10">
        <f>SUM(D169:D181)</f>
        <v>38207.116666666669</v>
      </c>
    </row>
    <row r="184" spans="2:4">
      <c r="B184" s="9" t="s">
        <v>13</v>
      </c>
    </row>
    <row r="185" spans="2:4">
      <c r="B185" s="9" t="s">
        <v>14</v>
      </c>
      <c r="C185" s="9" t="s">
        <v>51</v>
      </c>
    </row>
    <row r="188" spans="2:4">
      <c r="C188" s="9" t="s">
        <v>0</v>
      </c>
    </row>
    <row r="189" spans="2:4">
      <c r="C189" s="9" t="s">
        <v>1</v>
      </c>
    </row>
    <row r="190" spans="2:4">
      <c r="B190" s="9" t="s">
        <v>2</v>
      </c>
    </row>
    <row r="191" spans="2:4">
      <c r="C191" s="9" t="s">
        <v>72</v>
      </c>
    </row>
    <row r="192" spans="2:4">
      <c r="B192" s="9" t="s">
        <v>3</v>
      </c>
      <c r="C192" s="9" t="s">
        <v>37</v>
      </c>
      <c r="D192" s="9">
        <v>7</v>
      </c>
    </row>
    <row r="195" spans="2:5">
      <c r="B195" s="9" t="s">
        <v>4</v>
      </c>
      <c r="C195" s="9" t="s">
        <v>5</v>
      </c>
      <c r="D195" s="9" t="s">
        <v>6</v>
      </c>
      <c r="E195" s="9" t="s">
        <v>7</v>
      </c>
    </row>
    <row r="196" spans="2:5">
      <c r="B196" s="9" t="s">
        <v>8</v>
      </c>
      <c r="C196" s="21">
        <v>21530.880000000001</v>
      </c>
      <c r="D196" s="21">
        <v>18807.45</v>
      </c>
      <c r="E196" s="9">
        <f>D213</f>
        <v>9032.24</v>
      </c>
    </row>
    <row r="197" spans="2:5">
      <c r="B197" s="9" t="s">
        <v>9</v>
      </c>
      <c r="E197" s="9">
        <f>C196-E196</f>
        <v>12498.640000000001</v>
      </c>
    </row>
    <row r="199" spans="2:5">
      <c r="B199" s="9" t="s">
        <v>10</v>
      </c>
      <c r="D199" s="9" t="s">
        <v>11</v>
      </c>
    </row>
    <row r="201" spans="2:5" ht="27.6">
      <c r="B201" s="3" t="s">
        <v>179</v>
      </c>
      <c r="D201" s="4">
        <v>9032.24</v>
      </c>
    </row>
    <row r="212" spans="2:4" ht="20.399999999999999" customHeight="1"/>
    <row r="213" spans="2:4">
      <c r="B213" s="9" t="s">
        <v>12</v>
      </c>
      <c r="D213" s="9">
        <f>SUM(D200:D212)</f>
        <v>9032.24</v>
      </c>
    </row>
    <row r="215" spans="2:4">
      <c r="B215" s="9" t="s">
        <v>13</v>
      </c>
    </row>
    <row r="216" spans="2:4">
      <c r="B216" s="9" t="s">
        <v>14</v>
      </c>
      <c r="C216" s="9" t="s">
        <v>51</v>
      </c>
    </row>
    <row r="219" spans="2:4">
      <c r="C219" s="9" t="s">
        <v>0</v>
      </c>
    </row>
    <row r="220" spans="2:4">
      <c r="C220" s="9" t="s">
        <v>1</v>
      </c>
    </row>
    <row r="221" spans="2:4">
      <c r="B221" s="9" t="s">
        <v>2</v>
      </c>
    </row>
    <row r="222" spans="2:4">
      <c r="C222" s="9" t="s">
        <v>72</v>
      </c>
    </row>
    <row r="223" spans="2:4">
      <c r="B223" s="9" t="s">
        <v>3</v>
      </c>
      <c r="C223" s="9" t="s">
        <v>37</v>
      </c>
      <c r="D223" s="9">
        <v>8</v>
      </c>
    </row>
    <row r="226" spans="2:5">
      <c r="B226" s="9" t="s">
        <v>4</v>
      </c>
      <c r="C226" s="9" t="s">
        <v>5</v>
      </c>
      <c r="D226" s="9" t="s">
        <v>6</v>
      </c>
      <c r="E226" s="9" t="s">
        <v>7</v>
      </c>
    </row>
    <row r="227" spans="2:5">
      <c r="B227" s="9" t="s">
        <v>8</v>
      </c>
      <c r="C227" s="100">
        <f>54810.36+11306.5</f>
        <v>66116.86</v>
      </c>
      <c r="D227" s="100">
        <f>51404.96+11306.5</f>
        <v>62711.46</v>
      </c>
      <c r="E227" s="10">
        <f>D244</f>
        <v>74304.391890284998</v>
      </c>
    </row>
    <row r="228" spans="2:5">
      <c r="B228" s="9" t="s">
        <v>9</v>
      </c>
      <c r="E228" s="10">
        <f>C227-E227</f>
        <v>-8187.5318902849976</v>
      </c>
    </row>
    <row r="230" spans="2:5">
      <c r="B230" s="9" t="s">
        <v>10</v>
      </c>
      <c r="D230" s="9" t="s">
        <v>11</v>
      </c>
    </row>
    <row r="232" spans="2:5">
      <c r="B232" s="3" t="s">
        <v>84</v>
      </c>
      <c r="D232" s="4">
        <v>322.75772529000005</v>
      </c>
    </row>
    <row r="233" spans="2:5">
      <c r="B233" s="3" t="s">
        <v>285</v>
      </c>
      <c r="D233" s="4">
        <v>3386.19</v>
      </c>
    </row>
    <row r="234" spans="2:5">
      <c r="B234" s="3" t="s">
        <v>99</v>
      </c>
      <c r="D234" s="4">
        <v>51791</v>
      </c>
    </row>
    <row r="235" spans="2:5" ht="27.6">
      <c r="B235" s="3" t="s">
        <v>179</v>
      </c>
      <c r="D235" s="4">
        <v>18365.77</v>
      </c>
    </row>
    <row r="236" spans="2:5">
      <c r="B236" s="3" t="s">
        <v>85</v>
      </c>
      <c r="D236" s="4">
        <v>438.67416499500007</v>
      </c>
    </row>
    <row r="243" spans="2:4" ht="20.399999999999999" customHeight="1"/>
    <row r="244" spans="2:4">
      <c r="B244" s="9" t="s">
        <v>12</v>
      </c>
      <c r="D244" s="10">
        <f>SUM(D231:D243)</f>
        <v>74304.391890284998</v>
      </c>
    </row>
    <row r="246" spans="2:4">
      <c r="B246" s="9" t="s">
        <v>13</v>
      </c>
    </row>
    <row r="247" spans="2:4">
      <c r="B247" s="9" t="s">
        <v>14</v>
      </c>
      <c r="C247" s="9" t="s">
        <v>51</v>
      </c>
    </row>
    <row r="250" spans="2:4">
      <c r="C250" s="9" t="s">
        <v>0</v>
      </c>
    </row>
    <row r="251" spans="2:4">
      <c r="C251" s="9" t="s">
        <v>1</v>
      </c>
    </row>
    <row r="252" spans="2:4">
      <c r="B252" s="9" t="s">
        <v>2</v>
      </c>
    </row>
    <row r="253" spans="2:4">
      <c r="C253" s="9" t="s">
        <v>72</v>
      </c>
    </row>
    <row r="254" spans="2:4">
      <c r="B254" s="9" t="s">
        <v>3</v>
      </c>
      <c r="C254" s="9" t="s">
        <v>37</v>
      </c>
      <c r="D254" s="9">
        <v>9</v>
      </c>
    </row>
    <row r="257" spans="2:5">
      <c r="B257" s="9" t="s">
        <v>4</v>
      </c>
      <c r="C257" s="9" t="s">
        <v>5</v>
      </c>
      <c r="D257" s="9" t="s">
        <v>6</v>
      </c>
      <c r="E257" s="9" t="s">
        <v>7</v>
      </c>
    </row>
    <row r="258" spans="2:5">
      <c r="B258" s="9" t="s">
        <v>8</v>
      </c>
      <c r="C258" s="22">
        <v>21899.7</v>
      </c>
      <c r="D258" s="22">
        <v>20254.47</v>
      </c>
      <c r="E258" s="10">
        <f>D275</f>
        <v>80360.610870389995</v>
      </c>
    </row>
    <row r="259" spans="2:5">
      <c r="B259" s="9" t="s">
        <v>9</v>
      </c>
      <c r="E259" s="10">
        <f>C258-E258</f>
        <v>-58460.910870389998</v>
      </c>
    </row>
    <row r="261" spans="2:5">
      <c r="B261" s="9" t="s">
        <v>10</v>
      </c>
      <c r="D261" s="9" t="s">
        <v>11</v>
      </c>
    </row>
    <row r="263" spans="2:5">
      <c r="B263" s="3" t="s">
        <v>94</v>
      </c>
      <c r="D263" s="4">
        <v>1481.3354351949999</v>
      </c>
    </row>
    <row r="264" spans="2:5">
      <c r="B264" s="3" t="s">
        <v>70</v>
      </c>
      <c r="D264" s="4">
        <v>54076.86</v>
      </c>
    </row>
    <row r="265" spans="2:5">
      <c r="B265" s="3" t="s">
        <v>94</v>
      </c>
      <c r="D265" s="4">
        <v>1459.5554351950002</v>
      </c>
    </row>
    <row r="266" spans="2:5">
      <c r="B266" s="3" t="s">
        <v>99</v>
      </c>
      <c r="D266" s="4">
        <v>14477</v>
      </c>
    </row>
    <row r="267" spans="2:5" ht="27.6">
      <c r="B267" s="3" t="s">
        <v>179</v>
      </c>
      <c r="D267" s="4">
        <v>8865.86</v>
      </c>
    </row>
    <row r="274" spans="2:4" ht="21.6" customHeight="1"/>
    <row r="275" spans="2:4">
      <c r="B275" s="9" t="s">
        <v>12</v>
      </c>
      <c r="D275" s="10">
        <f>SUM(D262:D274)</f>
        <v>80360.610870389995</v>
      </c>
    </row>
    <row r="277" spans="2:4">
      <c r="B277" s="9" t="s">
        <v>13</v>
      </c>
    </row>
    <row r="278" spans="2:4">
      <c r="B278" s="9" t="s">
        <v>14</v>
      </c>
      <c r="C278" s="9" t="s">
        <v>51</v>
      </c>
    </row>
    <row r="282" spans="2:4">
      <c r="C282" s="9" t="s">
        <v>0</v>
      </c>
    </row>
    <row r="283" spans="2:4">
      <c r="C283" s="9" t="s">
        <v>1</v>
      </c>
    </row>
    <row r="284" spans="2:4">
      <c r="B284" s="9" t="s">
        <v>2</v>
      </c>
    </row>
    <row r="285" spans="2:4">
      <c r="C285" s="9" t="s">
        <v>72</v>
      </c>
    </row>
    <row r="286" spans="2:4">
      <c r="B286" s="9" t="s">
        <v>3</v>
      </c>
      <c r="C286" s="9" t="s">
        <v>37</v>
      </c>
      <c r="D286" s="9">
        <v>10</v>
      </c>
    </row>
    <row r="289" spans="2:5">
      <c r="B289" s="9" t="s">
        <v>4</v>
      </c>
      <c r="C289" s="9" t="s">
        <v>5</v>
      </c>
      <c r="D289" s="9" t="s">
        <v>6</v>
      </c>
      <c r="E289" s="9" t="s">
        <v>7</v>
      </c>
    </row>
    <row r="290" spans="2:5">
      <c r="B290" s="9" t="s">
        <v>8</v>
      </c>
      <c r="C290" s="23">
        <v>22101.239999999998</v>
      </c>
      <c r="D290" s="23">
        <v>21273.360000000001</v>
      </c>
      <c r="E290" s="9">
        <f>D307</f>
        <v>13683.97</v>
      </c>
    </row>
    <row r="291" spans="2:5">
      <c r="B291" s="9" t="s">
        <v>9</v>
      </c>
      <c r="E291" s="9">
        <f>C290-E290</f>
        <v>8417.2699999999986</v>
      </c>
    </row>
    <row r="293" spans="2:5">
      <c r="B293" s="9" t="s">
        <v>10</v>
      </c>
      <c r="D293" s="9" t="s">
        <v>11</v>
      </c>
    </row>
    <row r="295" spans="2:5">
      <c r="B295" s="3" t="s">
        <v>58</v>
      </c>
      <c r="D295" s="4">
        <v>6579.41</v>
      </c>
    </row>
    <row r="296" spans="2:5">
      <c r="B296" s="3" t="s">
        <v>286</v>
      </c>
      <c r="D296" s="4">
        <v>4100.96</v>
      </c>
    </row>
    <row r="297" spans="2:5">
      <c r="B297" s="3" t="s">
        <v>287</v>
      </c>
      <c r="D297" s="4">
        <v>3003.6</v>
      </c>
    </row>
    <row r="307" spans="2:5">
      <c r="B307" s="9" t="s">
        <v>12</v>
      </c>
      <c r="D307" s="9">
        <f>SUM(D294:D306)</f>
        <v>13683.97</v>
      </c>
    </row>
    <row r="309" spans="2:5">
      <c r="B309" s="9" t="s">
        <v>13</v>
      </c>
    </row>
    <row r="310" spans="2:5">
      <c r="B310" s="9" t="s">
        <v>14</v>
      </c>
      <c r="C310" s="9" t="s">
        <v>51</v>
      </c>
    </row>
    <row r="313" spans="2:5">
      <c r="C313" s="9" t="s">
        <v>0</v>
      </c>
    </row>
    <row r="314" spans="2:5">
      <c r="C314" s="9" t="s">
        <v>1</v>
      </c>
    </row>
    <row r="315" spans="2:5">
      <c r="B315" s="9" t="s">
        <v>2</v>
      </c>
    </row>
    <row r="316" spans="2:5">
      <c r="C316" s="9" t="s">
        <v>72</v>
      </c>
    </row>
    <row r="317" spans="2:5">
      <c r="B317" s="9" t="s">
        <v>3</v>
      </c>
      <c r="C317" s="9" t="s">
        <v>37</v>
      </c>
      <c r="D317" s="9">
        <v>11</v>
      </c>
    </row>
    <row r="320" spans="2:5">
      <c r="B320" s="9" t="s">
        <v>4</v>
      </c>
      <c r="C320" s="9" t="s">
        <v>5</v>
      </c>
      <c r="D320" s="9" t="s">
        <v>6</v>
      </c>
      <c r="E320" s="9" t="s">
        <v>7</v>
      </c>
    </row>
    <row r="321" spans="2:5">
      <c r="B321" s="9" t="s">
        <v>8</v>
      </c>
      <c r="C321" s="24">
        <v>21290.82</v>
      </c>
      <c r="D321" s="24">
        <v>20215.23</v>
      </c>
      <c r="E321" s="9">
        <f>D338</f>
        <v>1407.12</v>
      </c>
    </row>
    <row r="322" spans="2:5">
      <c r="B322" s="9" t="s">
        <v>9</v>
      </c>
      <c r="E322" s="9">
        <f>C321-E321</f>
        <v>19883.7</v>
      </c>
    </row>
    <row r="324" spans="2:5">
      <c r="B324" s="9" t="s">
        <v>10</v>
      </c>
      <c r="D324" s="9" t="s">
        <v>11</v>
      </c>
    </row>
    <row r="326" spans="2:5">
      <c r="B326" s="3" t="s">
        <v>136</v>
      </c>
      <c r="D326" s="4">
        <v>1407.12</v>
      </c>
    </row>
    <row r="338" spans="2:5">
      <c r="B338" s="9" t="s">
        <v>12</v>
      </c>
      <c r="D338" s="9">
        <f>SUM(D325:D337)</f>
        <v>1407.12</v>
      </c>
    </row>
    <row r="340" spans="2:5">
      <c r="B340" s="9" t="s">
        <v>13</v>
      </c>
    </row>
    <row r="341" spans="2:5">
      <c r="B341" s="9" t="s">
        <v>14</v>
      </c>
      <c r="C341" s="9" t="s">
        <v>51</v>
      </c>
    </row>
    <row r="344" spans="2:5">
      <c r="C344" s="9" t="s">
        <v>0</v>
      </c>
    </row>
    <row r="345" spans="2:5">
      <c r="C345" s="9" t="s">
        <v>1</v>
      </c>
    </row>
    <row r="346" spans="2:5">
      <c r="B346" s="9" t="s">
        <v>2</v>
      </c>
    </row>
    <row r="347" spans="2:5">
      <c r="C347" s="9" t="s">
        <v>72</v>
      </c>
    </row>
    <row r="348" spans="2:5">
      <c r="B348" s="9" t="s">
        <v>3</v>
      </c>
      <c r="C348" s="9" t="s">
        <v>37</v>
      </c>
      <c r="D348" s="9">
        <v>12</v>
      </c>
    </row>
    <row r="351" spans="2:5">
      <c r="B351" s="9" t="s">
        <v>4</v>
      </c>
      <c r="C351" s="9" t="s">
        <v>5</v>
      </c>
      <c r="D351" s="9" t="s">
        <v>6</v>
      </c>
      <c r="E351" s="9" t="s">
        <v>7</v>
      </c>
    </row>
    <row r="352" spans="2:5">
      <c r="B352" s="9" t="s">
        <v>8</v>
      </c>
      <c r="C352" s="101">
        <f>18587.52+3525.12</f>
        <v>22112.639999999999</v>
      </c>
      <c r="D352" s="101">
        <f>17256.49+3525.12</f>
        <v>20781.61</v>
      </c>
      <c r="E352" s="9">
        <f>D369</f>
        <v>11331.16</v>
      </c>
    </row>
    <row r="353" spans="2:5">
      <c r="B353" s="9" t="s">
        <v>9</v>
      </c>
      <c r="E353" s="9">
        <f>C352-E352</f>
        <v>10781.48</v>
      </c>
    </row>
    <row r="355" spans="2:5">
      <c r="B355" s="9" t="s">
        <v>10</v>
      </c>
      <c r="D355" s="9" t="s">
        <v>11</v>
      </c>
    </row>
    <row r="357" spans="2:5">
      <c r="B357" s="3" t="s">
        <v>58</v>
      </c>
      <c r="D357" s="4">
        <v>9108.6299999999992</v>
      </c>
    </row>
    <row r="358" spans="2:5">
      <c r="B358" s="3" t="s">
        <v>151</v>
      </c>
      <c r="D358" s="4">
        <v>2222.5300000000002</v>
      </c>
    </row>
    <row r="369" spans="2:5">
      <c r="B369" s="9" t="s">
        <v>12</v>
      </c>
      <c r="D369" s="9">
        <f>SUM(D356:D368)</f>
        <v>11331.16</v>
      </c>
    </row>
    <row r="371" spans="2:5">
      <c r="B371" s="9" t="s">
        <v>13</v>
      </c>
    </row>
    <row r="372" spans="2:5">
      <c r="B372" s="9" t="s">
        <v>14</v>
      </c>
      <c r="C372" s="9" t="s">
        <v>51</v>
      </c>
    </row>
    <row r="375" spans="2:5">
      <c r="C375" s="9" t="s">
        <v>0</v>
      </c>
    </row>
    <row r="376" spans="2:5">
      <c r="C376" s="9" t="s">
        <v>1</v>
      </c>
    </row>
    <row r="377" spans="2:5">
      <c r="B377" s="9" t="s">
        <v>2</v>
      </c>
    </row>
    <row r="378" spans="2:5">
      <c r="C378" s="9" t="s">
        <v>72</v>
      </c>
    </row>
    <row r="379" spans="2:5">
      <c r="B379" s="9" t="s">
        <v>3</v>
      </c>
      <c r="C379" s="9" t="s">
        <v>37</v>
      </c>
      <c r="D379" s="9">
        <v>13</v>
      </c>
    </row>
    <row r="382" spans="2:5">
      <c r="B382" s="9" t="s">
        <v>4</v>
      </c>
      <c r="C382" s="9" t="s">
        <v>5</v>
      </c>
      <c r="D382" s="9" t="s">
        <v>6</v>
      </c>
      <c r="E382" s="9" t="s">
        <v>7</v>
      </c>
    </row>
    <row r="383" spans="2:5">
      <c r="B383" s="9" t="s">
        <v>8</v>
      </c>
      <c r="C383" s="25">
        <v>12755.279999999999</v>
      </c>
      <c r="D383" s="25">
        <v>11529.59</v>
      </c>
      <c r="E383" s="9">
        <f>D400</f>
        <v>1272.8899999999999</v>
      </c>
    </row>
    <row r="384" spans="2:5">
      <c r="B384" s="9" t="s">
        <v>9</v>
      </c>
      <c r="E384" s="9">
        <f>C383-E383</f>
        <v>11482.39</v>
      </c>
    </row>
    <row r="386" spans="2:4">
      <c r="B386" s="9" t="s">
        <v>10</v>
      </c>
      <c r="D386" s="9" t="s">
        <v>11</v>
      </c>
    </row>
    <row r="388" spans="2:4">
      <c r="B388" s="3" t="s">
        <v>84</v>
      </c>
      <c r="D388" s="4">
        <v>476.77</v>
      </c>
    </row>
    <row r="389" spans="2:4">
      <c r="B389" s="3" t="s">
        <v>288</v>
      </c>
      <c r="D389" s="4">
        <v>796.12</v>
      </c>
    </row>
    <row r="400" spans="2:4">
      <c r="B400" s="9" t="s">
        <v>12</v>
      </c>
      <c r="D400" s="9">
        <f>SUM(D387:D399)</f>
        <v>1272.8899999999999</v>
      </c>
    </row>
    <row r="402" spans="2:5">
      <c r="B402" s="9" t="s">
        <v>13</v>
      </c>
    </row>
    <row r="403" spans="2:5">
      <c r="B403" s="9" t="s">
        <v>14</v>
      </c>
      <c r="C403" s="9" t="s">
        <v>51</v>
      </c>
    </row>
    <row r="406" spans="2:5">
      <c r="C406" s="9" t="s">
        <v>0</v>
      </c>
    </row>
    <row r="407" spans="2:5">
      <c r="C407" s="9" t="s">
        <v>1</v>
      </c>
    </row>
    <row r="408" spans="2:5">
      <c r="B408" s="9" t="s">
        <v>2</v>
      </c>
    </row>
    <row r="409" spans="2:5">
      <c r="C409" s="9" t="s">
        <v>72</v>
      </c>
    </row>
    <row r="410" spans="2:5">
      <c r="B410" s="9" t="s">
        <v>3</v>
      </c>
      <c r="C410" s="9" t="s">
        <v>37</v>
      </c>
      <c r="D410" s="9">
        <v>14</v>
      </c>
    </row>
    <row r="413" spans="2:5">
      <c r="B413" s="9" t="s">
        <v>4</v>
      </c>
      <c r="C413" s="9" t="s">
        <v>5</v>
      </c>
      <c r="D413" s="9" t="s">
        <v>6</v>
      </c>
      <c r="E413" s="9" t="s">
        <v>7</v>
      </c>
    </row>
    <row r="414" spans="2:5">
      <c r="B414" s="9" t="s">
        <v>8</v>
      </c>
      <c r="C414" s="26">
        <v>16088.16</v>
      </c>
      <c r="D414" s="26">
        <v>14514.630000000001</v>
      </c>
      <c r="E414" s="10">
        <f>D431</f>
        <v>1877.8578970515</v>
      </c>
    </row>
    <row r="415" spans="2:5">
      <c r="B415" s="9" t="s">
        <v>9</v>
      </c>
      <c r="E415" s="10">
        <f>C414-E414</f>
        <v>14210.302102948499</v>
      </c>
    </row>
    <row r="417" spans="2:4">
      <c r="B417" s="9" t="s">
        <v>10</v>
      </c>
      <c r="D417" s="9" t="s">
        <v>11</v>
      </c>
    </row>
    <row r="419" spans="2:4">
      <c r="B419" s="3" t="s">
        <v>289</v>
      </c>
      <c r="D419" s="4">
        <v>697.32789705150003</v>
      </c>
    </row>
    <row r="420" spans="2:4" ht="27.6">
      <c r="B420" s="3" t="s">
        <v>290</v>
      </c>
      <c r="D420" s="4">
        <v>760.01</v>
      </c>
    </row>
    <row r="421" spans="2:4">
      <c r="B421" s="81" t="s">
        <v>85</v>
      </c>
      <c r="C421" s="55"/>
      <c r="D421" s="63">
        <v>420.52</v>
      </c>
    </row>
    <row r="422" spans="2:4">
      <c r="B422" s="55"/>
      <c r="C422" s="55"/>
      <c r="D422" s="55"/>
    </row>
    <row r="430" spans="2:4" ht="19.8" customHeight="1"/>
    <row r="431" spans="2:4">
      <c r="B431" s="9" t="s">
        <v>12</v>
      </c>
      <c r="D431" s="10">
        <f>SUM(D418:D430)</f>
        <v>1877.8578970515</v>
      </c>
    </row>
    <row r="433" spans="2:5">
      <c r="B433" s="9" t="s">
        <v>13</v>
      </c>
    </row>
    <row r="434" spans="2:5">
      <c r="B434" s="9" t="s">
        <v>14</v>
      </c>
      <c r="C434" s="9" t="s">
        <v>51</v>
      </c>
    </row>
    <row r="437" spans="2:5">
      <c r="C437" s="9" t="s">
        <v>0</v>
      </c>
    </row>
    <row r="438" spans="2:5">
      <c r="C438" s="9" t="s">
        <v>1</v>
      </c>
    </row>
    <row r="439" spans="2:5">
      <c r="B439" s="9" t="s">
        <v>2</v>
      </c>
    </row>
    <row r="440" spans="2:5">
      <c r="C440" s="9" t="s">
        <v>72</v>
      </c>
    </row>
    <row r="441" spans="2:5">
      <c r="B441" s="9" t="s">
        <v>3</v>
      </c>
      <c r="C441" s="9" t="s">
        <v>37</v>
      </c>
      <c r="D441" s="9">
        <v>15</v>
      </c>
    </row>
    <row r="444" spans="2:5">
      <c r="B444" s="9" t="s">
        <v>4</v>
      </c>
      <c r="C444" s="9" t="s">
        <v>5</v>
      </c>
      <c r="D444" s="9" t="s">
        <v>6</v>
      </c>
      <c r="E444" s="9" t="s">
        <v>7</v>
      </c>
    </row>
    <row r="445" spans="2:5">
      <c r="B445" s="9" t="s">
        <v>8</v>
      </c>
      <c r="C445" s="27">
        <v>15939.240000000002</v>
      </c>
      <c r="D445" s="27">
        <v>15516.210000000001</v>
      </c>
      <c r="E445" s="9">
        <f>D462</f>
        <v>1909.58</v>
      </c>
    </row>
    <row r="446" spans="2:5">
      <c r="B446" s="9" t="s">
        <v>9</v>
      </c>
      <c r="E446" s="9">
        <f>C445-E445</f>
        <v>14029.660000000002</v>
      </c>
    </row>
    <row r="448" spans="2:5">
      <c r="B448" s="9" t="s">
        <v>10</v>
      </c>
      <c r="D448" s="9" t="s">
        <v>11</v>
      </c>
    </row>
    <row r="450" spans="2:4">
      <c r="B450" s="3" t="s">
        <v>90</v>
      </c>
      <c r="D450" s="4">
        <v>1909.58</v>
      </c>
    </row>
    <row r="462" spans="2:4">
      <c r="B462" s="9" t="s">
        <v>12</v>
      </c>
      <c r="D462" s="9">
        <f>SUM(D449:D461)</f>
        <v>1909.58</v>
      </c>
    </row>
    <row r="464" spans="2:4">
      <c r="B464" s="9" t="s">
        <v>13</v>
      </c>
    </row>
    <row r="465" spans="2:5">
      <c r="B465" s="9" t="s">
        <v>14</v>
      </c>
      <c r="C465" s="9" t="s">
        <v>51</v>
      </c>
    </row>
    <row r="468" spans="2:5">
      <c r="C468" s="9" t="s">
        <v>0</v>
      </c>
    </row>
    <row r="469" spans="2:5">
      <c r="C469" s="9" t="s">
        <v>1</v>
      </c>
    </row>
    <row r="470" spans="2:5">
      <c r="B470" s="9" t="s">
        <v>2</v>
      </c>
    </row>
    <row r="471" spans="2:5">
      <c r="C471" s="9" t="s">
        <v>72</v>
      </c>
    </row>
    <row r="472" spans="2:5">
      <c r="B472" s="9" t="s">
        <v>3</v>
      </c>
      <c r="C472" s="9" t="s">
        <v>37</v>
      </c>
      <c r="D472" s="9">
        <v>16</v>
      </c>
    </row>
    <row r="475" spans="2:5">
      <c r="B475" s="9" t="s">
        <v>4</v>
      </c>
      <c r="C475" s="9" t="s">
        <v>5</v>
      </c>
      <c r="D475" s="9" t="s">
        <v>6</v>
      </c>
      <c r="E475" s="9" t="s">
        <v>7</v>
      </c>
    </row>
    <row r="476" spans="2:5">
      <c r="B476" s="9" t="s">
        <v>8</v>
      </c>
      <c r="C476" s="28">
        <v>16071.480000000001</v>
      </c>
      <c r="D476" s="28">
        <v>15071.46</v>
      </c>
      <c r="E476" s="9">
        <f>D493</f>
        <v>44968.97</v>
      </c>
    </row>
    <row r="477" spans="2:5">
      <c r="B477" s="9" t="s">
        <v>9</v>
      </c>
      <c r="E477" s="9">
        <f>C476-E476</f>
        <v>-28897.489999999998</v>
      </c>
    </row>
    <row r="479" spans="2:5">
      <c r="B479" s="9" t="s">
        <v>10</v>
      </c>
      <c r="D479" s="9" t="s">
        <v>11</v>
      </c>
    </row>
    <row r="480" spans="2:5">
      <c r="B480" s="55"/>
      <c r="C480" s="55"/>
      <c r="D480" s="55"/>
    </row>
    <row r="481" spans="2:4">
      <c r="B481" s="82" t="s">
        <v>292</v>
      </c>
      <c r="C481" s="55"/>
      <c r="D481" s="83">
        <v>42758</v>
      </c>
    </row>
    <row r="482" spans="2:4">
      <c r="B482" s="84" t="s">
        <v>53</v>
      </c>
      <c r="C482" s="55"/>
      <c r="D482" s="85">
        <v>2210.9699999999998</v>
      </c>
    </row>
    <row r="483" spans="2:4">
      <c r="B483" s="55"/>
      <c r="C483" s="55"/>
      <c r="D483" s="55"/>
    </row>
    <row r="493" spans="2:4">
      <c r="B493" s="9" t="s">
        <v>12</v>
      </c>
      <c r="D493" s="9">
        <f>SUM(D480:D492)</f>
        <v>44968.97</v>
      </c>
    </row>
    <row r="495" spans="2:4">
      <c r="B495" s="9" t="s">
        <v>13</v>
      </c>
    </row>
    <row r="496" spans="2:4">
      <c r="B496" s="9" t="s">
        <v>14</v>
      </c>
      <c r="C496" s="9" t="s">
        <v>51</v>
      </c>
    </row>
    <row r="499" spans="2:5">
      <c r="C499" s="9" t="s">
        <v>0</v>
      </c>
    </row>
    <row r="500" spans="2:5">
      <c r="C500" s="9" t="s">
        <v>1</v>
      </c>
    </row>
    <row r="501" spans="2:5">
      <c r="B501" s="9" t="s">
        <v>2</v>
      </c>
    </row>
    <row r="502" spans="2:5">
      <c r="C502" s="9" t="s">
        <v>72</v>
      </c>
    </row>
    <row r="503" spans="2:5">
      <c r="B503" s="9" t="s">
        <v>3</v>
      </c>
      <c r="C503" s="9" t="s">
        <v>37</v>
      </c>
      <c r="D503" s="9">
        <v>17</v>
      </c>
    </row>
    <row r="506" spans="2:5">
      <c r="B506" s="9" t="s">
        <v>4</v>
      </c>
      <c r="C506" s="9" t="s">
        <v>5</v>
      </c>
      <c r="D506" s="9" t="s">
        <v>6</v>
      </c>
      <c r="E506" s="9" t="s">
        <v>7</v>
      </c>
    </row>
    <row r="507" spans="2:5">
      <c r="B507" s="9" t="s">
        <v>8</v>
      </c>
      <c r="C507" s="29">
        <v>16947.72</v>
      </c>
      <c r="D507" s="29">
        <v>15116.69</v>
      </c>
      <c r="E507" s="9">
        <f>D524</f>
        <v>1006.45</v>
      </c>
    </row>
    <row r="508" spans="2:5">
      <c r="B508" s="9" t="s">
        <v>9</v>
      </c>
      <c r="E508" s="9">
        <f>C507-E507</f>
        <v>15941.27</v>
      </c>
    </row>
    <row r="510" spans="2:5">
      <c r="B510" s="9" t="s">
        <v>10</v>
      </c>
      <c r="D510" s="9" t="s">
        <v>11</v>
      </c>
    </row>
    <row r="512" spans="2:5">
      <c r="B512" s="3" t="s">
        <v>291</v>
      </c>
      <c r="D512" s="4">
        <v>1006.45</v>
      </c>
    </row>
    <row r="524" spans="2:4">
      <c r="B524" s="9" t="s">
        <v>12</v>
      </c>
      <c r="D524" s="9">
        <f>SUM(D511:D523)</f>
        <v>1006.45</v>
      </c>
    </row>
    <row r="526" spans="2:4">
      <c r="B526" s="9" t="s">
        <v>13</v>
      </c>
    </row>
    <row r="527" spans="2:4">
      <c r="B527" s="9" t="s">
        <v>14</v>
      </c>
      <c r="C527" s="9" t="s">
        <v>51</v>
      </c>
    </row>
    <row r="530" spans="2:5">
      <c r="C530" s="9" t="s">
        <v>0</v>
      </c>
    </row>
    <row r="531" spans="2:5">
      <c r="C531" s="9" t="s">
        <v>1</v>
      </c>
    </row>
    <row r="532" spans="2:5">
      <c r="B532" s="9" t="s">
        <v>2</v>
      </c>
    </row>
    <row r="533" spans="2:5">
      <c r="C533" s="9" t="s">
        <v>72</v>
      </c>
    </row>
    <row r="534" spans="2:5">
      <c r="B534" s="9" t="s">
        <v>3</v>
      </c>
      <c r="C534" s="9" t="s">
        <v>37</v>
      </c>
      <c r="D534" s="9">
        <v>18</v>
      </c>
    </row>
    <row r="537" spans="2:5">
      <c r="B537" s="9" t="s">
        <v>4</v>
      </c>
      <c r="C537" s="9" t="s">
        <v>5</v>
      </c>
      <c r="D537" s="9" t="s">
        <v>6</v>
      </c>
      <c r="E537" s="9" t="s">
        <v>7</v>
      </c>
    </row>
    <row r="538" spans="2:5">
      <c r="B538" s="9" t="s">
        <v>8</v>
      </c>
      <c r="C538" s="30">
        <v>12777</v>
      </c>
      <c r="D538" s="30">
        <v>12009.240000000002</v>
      </c>
      <c r="E538" s="9">
        <f>D555</f>
        <v>0</v>
      </c>
    </row>
    <row r="539" spans="2:5">
      <c r="B539" s="9" t="s">
        <v>9</v>
      </c>
      <c r="E539" s="9">
        <f>C538-E538</f>
        <v>12777</v>
      </c>
    </row>
    <row r="541" spans="2:5">
      <c r="B541" s="9" t="s">
        <v>10</v>
      </c>
      <c r="D541" s="9" t="s">
        <v>11</v>
      </c>
    </row>
    <row r="555" spans="2:4">
      <c r="B555" s="9" t="s">
        <v>12</v>
      </c>
      <c r="D555" s="9">
        <f>SUM(D542:D554)</f>
        <v>0</v>
      </c>
    </row>
    <row r="557" spans="2:4">
      <c r="B557" s="9" t="s">
        <v>13</v>
      </c>
    </row>
    <row r="558" spans="2:4">
      <c r="B558" s="9" t="s">
        <v>14</v>
      </c>
      <c r="C558" s="9" t="s">
        <v>51</v>
      </c>
    </row>
    <row r="563" spans="2:5">
      <c r="C563" s="9" t="s">
        <v>0</v>
      </c>
    </row>
    <row r="564" spans="2:5">
      <c r="C564" s="9" t="s">
        <v>1</v>
      </c>
    </row>
    <row r="565" spans="2:5">
      <c r="B565" s="9" t="s">
        <v>2</v>
      </c>
    </row>
    <row r="566" spans="2:5">
      <c r="C566" s="9" t="s">
        <v>72</v>
      </c>
    </row>
    <row r="567" spans="2:5">
      <c r="B567" s="9" t="s">
        <v>3</v>
      </c>
      <c r="C567" s="9" t="s">
        <v>37</v>
      </c>
      <c r="D567" s="9">
        <v>19</v>
      </c>
    </row>
    <row r="570" spans="2:5">
      <c r="B570" s="9" t="s">
        <v>4</v>
      </c>
      <c r="C570" s="9" t="s">
        <v>5</v>
      </c>
      <c r="D570" s="9" t="s">
        <v>6</v>
      </c>
      <c r="E570" s="9" t="s">
        <v>7</v>
      </c>
    </row>
    <row r="571" spans="2:5">
      <c r="B571" s="9" t="s">
        <v>8</v>
      </c>
      <c r="C571" s="31">
        <v>16929.18</v>
      </c>
      <c r="D571" s="31">
        <v>18050.13</v>
      </c>
      <c r="E571" s="9">
        <v>0</v>
      </c>
    </row>
    <row r="572" spans="2:5">
      <c r="B572" s="9" t="s">
        <v>9</v>
      </c>
      <c r="E572" s="9">
        <f>C571-E571</f>
        <v>16929.18</v>
      </c>
    </row>
    <row r="574" spans="2:5">
      <c r="B574" s="9" t="s">
        <v>10</v>
      </c>
      <c r="D574" s="9" t="s">
        <v>11</v>
      </c>
    </row>
    <row r="588" spans="2:4">
      <c r="B588" s="9" t="s">
        <v>12</v>
      </c>
      <c r="D588" s="9">
        <f>SUM(D575:D587)</f>
        <v>0</v>
      </c>
    </row>
    <row r="590" spans="2:4">
      <c r="B590" s="9" t="s">
        <v>13</v>
      </c>
    </row>
    <row r="591" spans="2:4">
      <c r="B591" s="9" t="s">
        <v>14</v>
      </c>
      <c r="C591" s="9" t="s">
        <v>51</v>
      </c>
    </row>
    <row r="596" spans="2:5">
      <c r="C596" s="9" t="s">
        <v>0</v>
      </c>
    </row>
    <row r="597" spans="2:5">
      <c r="C597" s="9" t="s">
        <v>1</v>
      </c>
    </row>
    <row r="598" spans="2:5">
      <c r="B598" s="9" t="s">
        <v>2</v>
      </c>
    </row>
    <row r="599" spans="2:5">
      <c r="C599" s="9" t="s">
        <v>72</v>
      </c>
    </row>
    <row r="600" spans="2:5">
      <c r="B600" s="9" t="s">
        <v>3</v>
      </c>
      <c r="C600" s="9" t="s">
        <v>37</v>
      </c>
      <c r="D600" s="9">
        <v>20</v>
      </c>
    </row>
    <row r="603" spans="2:5">
      <c r="B603" s="9" t="s">
        <v>4</v>
      </c>
      <c r="C603" s="9" t="s">
        <v>5</v>
      </c>
      <c r="D603" s="9" t="s">
        <v>6</v>
      </c>
      <c r="E603" s="9" t="s">
        <v>7</v>
      </c>
    </row>
    <row r="604" spans="2:5">
      <c r="B604" s="9" t="s">
        <v>8</v>
      </c>
      <c r="C604" s="32">
        <v>17179.739999999998</v>
      </c>
      <c r="D604" s="32">
        <v>16355.95</v>
      </c>
      <c r="E604" s="9">
        <f>D621</f>
        <v>0</v>
      </c>
    </row>
    <row r="605" spans="2:5">
      <c r="B605" s="9" t="s">
        <v>9</v>
      </c>
      <c r="E605" s="9">
        <f>C604-E604</f>
        <v>17179.739999999998</v>
      </c>
    </row>
    <row r="607" spans="2:5">
      <c r="B607" s="9" t="s">
        <v>10</v>
      </c>
      <c r="D607" s="9" t="s">
        <v>11</v>
      </c>
    </row>
    <row r="621" spans="2:4">
      <c r="B621" s="9" t="s">
        <v>12</v>
      </c>
      <c r="D621" s="9">
        <f>SUM(D608:D620)</f>
        <v>0</v>
      </c>
    </row>
    <row r="623" spans="2:4">
      <c r="B623" s="9" t="s">
        <v>13</v>
      </c>
    </row>
    <row r="624" spans="2:4">
      <c r="B624" s="9" t="s">
        <v>14</v>
      </c>
      <c r="C624" s="9" t="s">
        <v>51</v>
      </c>
    </row>
    <row r="629" spans="2:5">
      <c r="C629" s="9" t="s">
        <v>0</v>
      </c>
    </row>
    <row r="630" spans="2:5">
      <c r="C630" s="9" t="s">
        <v>1</v>
      </c>
    </row>
    <row r="631" spans="2:5">
      <c r="B631" s="9" t="s">
        <v>2</v>
      </c>
    </row>
    <row r="632" spans="2:5">
      <c r="C632" s="9" t="s">
        <v>72</v>
      </c>
    </row>
    <row r="633" spans="2:5">
      <c r="B633" s="9" t="s">
        <v>3</v>
      </c>
      <c r="C633" s="9" t="s">
        <v>37</v>
      </c>
      <c r="D633" s="9">
        <v>21</v>
      </c>
    </row>
    <row r="636" spans="2:5">
      <c r="B636" s="9" t="s">
        <v>4</v>
      </c>
      <c r="C636" s="9" t="s">
        <v>5</v>
      </c>
      <c r="D636" s="9" t="s">
        <v>6</v>
      </c>
      <c r="E636" s="9" t="s">
        <v>7</v>
      </c>
    </row>
    <row r="637" spans="2:5">
      <c r="B637" s="9" t="s">
        <v>8</v>
      </c>
      <c r="C637" s="33">
        <v>17062.5</v>
      </c>
      <c r="D637" s="33">
        <v>15275.37</v>
      </c>
      <c r="E637" s="9">
        <f>D654</f>
        <v>0</v>
      </c>
    </row>
    <row r="638" spans="2:5">
      <c r="B638" s="9" t="s">
        <v>9</v>
      </c>
      <c r="E638" s="9">
        <f>C637-E637</f>
        <v>17062.5</v>
      </c>
    </row>
    <row r="640" spans="2:5">
      <c r="B640" s="9" t="s">
        <v>10</v>
      </c>
      <c r="D640" s="9" t="s">
        <v>11</v>
      </c>
    </row>
    <row r="654" spans="2:4">
      <c r="B654" s="9" t="s">
        <v>12</v>
      </c>
      <c r="D654" s="9">
        <f>SUM(D641:D653)</f>
        <v>0</v>
      </c>
    </row>
    <row r="656" spans="2:4">
      <c r="B656" s="9" t="s">
        <v>13</v>
      </c>
    </row>
    <row r="657" spans="2:5">
      <c r="B657" s="9" t="s">
        <v>14</v>
      </c>
      <c r="C657" s="9" t="s">
        <v>51</v>
      </c>
    </row>
    <row r="663" spans="2:5">
      <c r="C663" s="9" t="s">
        <v>0</v>
      </c>
    </row>
    <row r="664" spans="2:5">
      <c r="C664" s="9" t="s">
        <v>1</v>
      </c>
    </row>
    <row r="665" spans="2:5">
      <c r="B665" s="9" t="s">
        <v>2</v>
      </c>
    </row>
    <row r="666" spans="2:5">
      <c r="C666" s="9" t="s">
        <v>72</v>
      </c>
    </row>
    <row r="667" spans="2:5">
      <c r="B667" s="9" t="s">
        <v>3</v>
      </c>
      <c r="C667" s="9" t="s">
        <v>37</v>
      </c>
      <c r="D667" s="9">
        <v>22</v>
      </c>
    </row>
    <row r="670" spans="2:5">
      <c r="B670" s="9" t="s">
        <v>4</v>
      </c>
      <c r="C670" s="9" t="s">
        <v>5</v>
      </c>
      <c r="D670" s="9" t="s">
        <v>6</v>
      </c>
      <c r="E670" s="9" t="s">
        <v>7</v>
      </c>
    </row>
    <row r="671" spans="2:5">
      <c r="B671" s="9" t="s">
        <v>8</v>
      </c>
      <c r="C671" s="34">
        <v>17011.32</v>
      </c>
      <c r="D671" s="34">
        <v>16565.63</v>
      </c>
      <c r="E671" s="9">
        <f>D688</f>
        <v>4758.53</v>
      </c>
    </row>
    <row r="672" spans="2:5">
      <c r="B672" s="9" t="s">
        <v>9</v>
      </c>
      <c r="E672" s="9">
        <f>C671-E671</f>
        <v>12252.79</v>
      </c>
    </row>
    <row r="674" spans="2:4">
      <c r="B674" s="9" t="s">
        <v>10</v>
      </c>
      <c r="D674" s="9" t="s">
        <v>11</v>
      </c>
    </row>
    <row r="676" spans="2:4">
      <c r="B676" s="3" t="s">
        <v>231</v>
      </c>
      <c r="D676" s="4">
        <v>4758.53</v>
      </c>
    </row>
    <row r="688" spans="2:4">
      <c r="B688" s="9" t="s">
        <v>12</v>
      </c>
      <c r="D688" s="9">
        <f>SUM(D675:D687)</f>
        <v>4758.53</v>
      </c>
    </row>
    <row r="690" spans="2:5">
      <c r="B690" s="9" t="s">
        <v>13</v>
      </c>
    </row>
    <row r="691" spans="2:5">
      <c r="B691" s="9" t="s">
        <v>14</v>
      </c>
      <c r="C691" s="9" t="s">
        <v>51</v>
      </c>
    </row>
    <row r="696" spans="2:5">
      <c r="C696" s="9" t="s">
        <v>0</v>
      </c>
    </row>
    <row r="697" spans="2:5">
      <c r="C697" s="9" t="s">
        <v>1</v>
      </c>
    </row>
    <row r="698" spans="2:5">
      <c r="B698" s="9" t="s">
        <v>2</v>
      </c>
    </row>
    <row r="699" spans="2:5">
      <c r="C699" s="9" t="s">
        <v>72</v>
      </c>
    </row>
    <row r="700" spans="2:5">
      <c r="B700" s="9" t="s">
        <v>3</v>
      </c>
      <c r="C700" s="9" t="s">
        <v>37</v>
      </c>
      <c r="D700" s="9">
        <v>23</v>
      </c>
    </row>
    <row r="703" spans="2:5">
      <c r="B703" s="9" t="s">
        <v>4</v>
      </c>
      <c r="C703" s="9" t="s">
        <v>5</v>
      </c>
      <c r="D703" s="9" t="s">
        <v>6</v>
      </c>
      <c r="E703" s="9" t="s">
        <v>7</v>
      </c>
    </row>
    <row r="704" spans="2:5">
      <c r="B704" s="9" t="s">
        <v>8</v>
      </c>
      <c r="C704" s="35">
        <v>16885.920000000002</v>
      </c>
      <c r="D704" s="35">
        <v>15438.42</v>
      </c>
      <c r="E704" s="9">
        <f>D721</f>
        <v>2442.44</v>
      </c>
    </row>
    <row r="705" spans="2:5">
      <c r="B705" s="9" t="s">
        <v>9</v>
      </c>
      <c r="E705" s="9">
        <f>C704-E704</f>
        <v>14443.480000000001</v>
      </c>
    </row>
    <row r="707" spans="2:5">
      <c r="B707" s="9" t="s">
        <v>10</v>
      </c>
      <c r="D707" s="9" t="s">
        <v>11</v>
      </c>
    </row>
    <row r="709" spans="2:5">
      <c r="B709" s="3" t="s">
        <v>209</v>
      </c>
      <c r="D709" s="4">
        <v>2281.06</v>
      </c>
    </row>
    <row r="710" spans="2:5">
      <c r="B710" s="3" t="s">
        <v>84</v>
      </c>
      <c r="D710" s="4">
        <v>161.38</v>
      </c>
    </row>
    <row r="721" spans="2:4">
      <c r="B721" s="9" t="s">
        <v>12</v>
      </c>
      <c r="D721" s="9">
        <f>SUM(D708:D720)</f>
        <v>2442.44</v>
      </c>
    </row>
    <row r="723" spans="2:4">
      <c r="B723" s="9" t="s">
        <v>13</v>
      </c>
    </row>
    <row r="724" spans="2:4">
      <c r="B724" s="9" t="s">
        <v>14</v>
      </c>
      <c r="C724" s="9" t="s">
        <v>51</v>
      </c>
    </row>
    <row r="730" spans="2:4">
      <c r="C730" s="9" t="s">
        <v>0</v>
      </c>
    </row>
    <row r="731" spans="2:4">
      <c r="C731" s="9" t="s">
        <v>1</v>
      </c>
    </row>
    <row r="732" spans="2:4">
      <c r="B732" s="9" t="s">
        <v>2</v>
      </c>
    </row>
    <row r="733" spans="2:4">
      <c r="C733" s="9" t="s">
        <v>72</v>
      </c>
    </row>
    <row r="734" spans="2:4">
      <c r="B734" s="9" t="s">
        <v>3</v>
      </c>
      <c r="C734" s="9" t="s">
        <v>37</v>
      </c>
      <c r="D734" s="106">
        <v>24</v>
      </c>
    </row>
    <row r="737" spans="2:5">
      <c r="B737" s="9" t="s">
        <v>4</v>
      </c>
      <c r="C737" s="9" t="s">
        <v>5</v>
      </c>
      <c r="D737" s="9" t="s">
        <v>6</v>
      </c>
      <c r="E737" s="9" t="s">
        <v>7</v>
      </c>
    </row>
    <row r="738" spans="2:5">
      <c r="B738" s="9" t="s">
        <v>8</v>
      </c>
      <c r="C738" s="36">
        <v>17142.72</v>
      </c>
      <c r="D738" s="36">
        <v>13361.23</v>
      </c>
      <c r="E738" s="9">
        <f>D755</f>
        <v>4388.71</v>
      </c>
    </row>
    <row r="739" spans="2:5">
      <c r="B739" s="9" t="s">
        <v>9</v>
      </c>
      <c r="E739" s="9">
        <f>C738-E738</f>
        <v>12754.010000000002</v>
      </c>
    </row>
    <row r="741" spans="2:5">
      <c r="B741" s="9" t="s">
        <v>10</v>
      </c>
      <c r="D741" s="9" t="s">
        <v>11</v>
      </c>
    </row>
    <row r="743" spans="2:5">
      <c r="B743" s="3" t="s">
        <v>292</v>
      </c>
      <c r="D743" s="4">
        <v>4388.71</v>
      </c>
    </row>
    <row r="755" spans="2:4">
      <c r="B755" s="9" t="s">
        <v>12</v>
      </c>
      <c r="D755" s="9">
        <f>SUM(D742:D754)</f>
        <v>4388.71</v>
      </c>
    </row>
    <row r="757" spans="2:4">
      <c r="B757" s="9" t="s">
        <v>13</v>
      </c>
    </row>
    <row r="758" spans="2:4">
      <c r="B758" s="9" t="s">
        <v>14</v>
      </c>
      <c r="C758" s="9" t="s">
        <v>51</v>
      </c>
    </row>
    <row r="764" spans="2:4">
      <c r="C764" s="9" t="s">
        <v>0</v>
      </c>
    </row>
    <row r="765" spans="2:4">
      <c r="C765" s="9" t="s">
        <v>1</v>
      </c>
    </row>
    <row r="766" spans="2:4">
      <c r="B766" s="9" t="s">
        <v>2</v>
      </c>
    </row>
    <row r="767" spans="2:4">
      <c r="C767" s="9" t="s">
        <v>72</v>
      </c>
    </row>
    <row r="768" spans="2:4">
      <c r="B768" s="9" t="s">
        <v>3</v>
      </c>
      <c r="C768" s="9" t="s">
        <v>37</v>
      </c>
      <c r="D768" s="9">
        <v>25</v>
      </c>
    </row>
    <row r="771" spans="2:5">
      <c r="B771" s="9" t="s">
        <v>4</v>
      </c>
      <c r="C771" s="9" t="s">
        <v>5</v>
      </c>
      <c r="D771" s="9" t="s">
        <v>6</v>
      </c>
      <c r="E771" s="9" t="s">
        <v>7</v>
      </c>
    </row>
    <row r="772" spans="2:5">
      <c r="B772" s="9" t="s">
        <v>8</v>
      </c>
      <c r="C772" s="37">
        <v>17604.78</v>
      </c>
      <c r="D772" s="37">
        <v>14787.4</v>
      </c>
      <c r="E772" s="9">
        <f>D789</f>
        <v>11444</v>
      </c>
    </row>
    <row r="773" spans="2:5">
      <c r="B773" s="9" t="s">
        <v>9</v>
      </c>
      <c r="E773" s="9">
        <f>C772-E772</f>
        <v>6160.7799999999988</v>
      </c>
    </row>
    <row r="775" spans="2:5">
      <c r="B775" s="9" t="s">
        <v>10</v>
      </c>
      <c r="D775" s="9" t="s">
        <v>11</v>
      </c>
    </row>
    <row r="777" spans="2:5">
      <c r="B777" s="3" t="s">
        <v>293</v>
      </c>
      <c r="D777" s="4">
        <v>11444</v>
      </c>
    </row>
    <row r="789" spans="2:4">
      <c r="B789" s="9" t="s">
        <v>12</v>
      </c>
      <c r="D789" s="9">
        <f>SUM(D776:D788)</f>
        <v>11444</v>
      </c>
    </row>
    <row r="791" spans="2:4">
      <c r="B791" s="9" t="s">
        <v>13</v>
      </c>
    </row>
    <row r="792" spans="2:4">
      <c r="B792" s="9" t="s">
        <v>14</v>
      </c>
      <c r="C792" s="9" t="s">
        <v>51</v>
      </c>
    </row>
    <row r="795" spans="2:4">
      <c r="C795" s="9" t="s">
        <v>0</v>
      </c>
    </row>
    <row r="796" spans="2:4">
      <c r="C796" s="9" t="s">
        <v>1</v>
      </c>
    </row>
    <row r="797" spans="2:4">
      <c r="B797" s="9" t="s">
        <v>2</v>
      </c>
    </row>
    <row r="798" spans="2:4">
      <c r="C798" s="9" t="s">
        <v>72</v>
      </c>
    </row>
    <row r="799" spans="2:4">
      <c r="B799" s="9" t="s">
        <v>3</v>
      </c>
      <c r="C799" s="9" t="s">
        <v>37</v>
      </c>
      <c r="D799" s="9">
        <v>26</v>
      </c>
    </row>
    <row r="802" spans="2:5">
      <c r="B802" s="9" t="s">
        <v>4</v>
      </c>
      <c r="C802" s="9" t="s">
        <v>5</v>
      </c>
      <c r="D802" s="9" t="s">
        <v>6</v>
      </c>
      <c r="E802" s="9" t="s">
        <v>7</v>
      </c>
    </row>
    <row r="803" spans="2:5">
      <c r="B803" s="9" t="s">
        <v>8</v>
      </c>
      <c r="C803" s="102">
        <f>14238.96+2228.42</f>
        <v>16467.379999999997</v>
      </c>
      <c r="D803" s="102">
        <f>13247.4+2228.42</f>
        <v>15475.82</v>
      </c>
      <c r="E803" s="9">
        <f>D820</f>
        <v>0</v>
      </c>
    </row>
    <row r="804" spans="2:5">
      <c r="B804" s="9" t="s">
        <v>9</v>
      </c>
      <c r="E804" s="9">
        <f>C803-E803</f>
        <v>16467.379999999997</v>
      </c>
    </row>
    <row r="806" spans="2:5">
      <c r="B806" s="9" t="s">
        <v>10</v>
      </c>
      <c r="D806" s="9" t="s">
        <v>11</v>
      </c>
    </row>
    <row r="820" spans="2:4">
      <c r="B820" s="9" t="s">
        <v>12</v>
      </c>
      <c r="D820" s="9">
        <f>SUM(D807:D819)</f>
        <v>0</v>
      </c>
    </row>
    <row r="822" spans="2:4">
      <c r="B822" s="9" t="s">
        <v>13</v>
      </c>
    </row>
    <row r="823" spans="2:4">
      <c r="B823" s="9" t="s">
        <v>14</v>
      </c>
      <c r="C823" s="9" t="s">
        <v>51</v>
      </c>
    </row>
    <row r="827" spans="2:4">
      <c r="C827" s="9" t="s">
        <v>0</v>
      </c>
    </row>
    <row r="828" spans="2:4">
      <c r="C828" s="9" t="s">
        <v>1</v>
      </c>
    </row>
    <row r="829" spans="2:4">
      <c r="B829" s="9" t="s">
        <v>2</v>
      </c>
    </row>
    <row r="830" spans="2:4">
      <c r="C830" s="9" t="s">
        <v>72</v>
      </c>
    </row>
    <row r="831" spans="2:4">
      <c r="B831" s="9" t="s">
        <v>3</v>
      </c>
      <c r="C831" s="9" t="s">
        <v>37</v>
      </c>
      <c r="D831" s="9">
        <v>28</v>
      </c>
    </row>
    <row r="834" spans="2:5">
      <c r="B834" s="9" t="s">
        <v>4</v>
      </c>
      <c r="C834" s="9" t="s">
        <v>5</v>
      </c>
      <c r="D834" s="9" t="s">
        <v>6</v>
      </c>
      <c r="E834" s="9" t="s">
        <v>7</v>
      </c>
    </row>
    <row r="835" spans="2:5">
      <c r="B835" s="9" t="s">
        <v>8</v>
      </c>
      <c r="C835" s="38">
        <v>17033.88</v>
      </c>
      <c r="D835" s="38">
        <v>15954.99</v>
      </c>
      <c r="E835" s="10">
        <f>D852</f>
        <v>20347.056666666667</v>
      </c>
    </row>
    <row r="836" spans="2:5">
      <c r="B836" s="9" t="s">
        <v>9</v>
      </c>
      <c r="E836" s="10">
        <f>C835-E835</f>
        <v>-3313.1766666666663</v>
      </c>
    </row>
    <row r="838" spans="2:5">
      <c r="B838" s="9" t="s">
        <v>10</v>
      </c>
      <c r="D838" s="9" t="s">
        <v>11</v>
      </c>
    </row>
    <row r="840" spans="2:5">
      <c r="B840" s="3" t="s">
        <v>226</v>
      </c>
      <c r="D840" s="4">
        <v>333.70333333333332</v>
      </c>
    </row>
    <row r="841" spans="2:5">
      <c r="B841" s="3" t="s">
        <v>90</v>
      </c>
      <c r="D841" s="4">
        <v>5632.6866666666674</v>
      </c>
    </row>
    <row r="842" spans="2:5">
      <c r="B842" s="3" t="s">
        <v>227</v>
      </c>
      <c r="D842" s="4">
        <v>14380.666666666666</v>
      </c>
    </row>
    <row r="852" spans="2:4">
      <c r="B852" s="9" t="s">
        <v>12</v>
      </c>
      <c r="D852" s="10">
        <f>SUM(D839:D851)</f>
        <v>20347.056666666667</v>
      </c>
    </row>
    <row r="854" spans="2:4">
      <c r="B854" s="9" t="s">
        <v>13</v>
      </c>
    </row>
    <row r="855" spans="2:4">
      <c r="B855" s="9" t="s">
        <v>14</v>
      </c>
      <c r="C855" s="9" t="s">
        <v>51</v>
      </c>
    </row>
    <row r="858" spans="2:4">
      <c r="C858" s="9" t="s">
        <v>0</v>
      </c>
    </row>
    <row r="859" spans="2:4">
      <c r="C859" s="9" t="s">
        <v>1</v>
      </c>
    </row>
    <row r="860" spans="2:4">
      <c r="B860" s="9" t="s">
        <v>2</v>
      </c>
    </row>
    <row r="861" spans="2:4">
      <c r="C861" s="9" t="s">
        <v>72</v>
      </c>
    </row>
    <row r="862" spans="2:4">
      <c r="B862" s="9" t="s">
        <v>3</v>
      </c>
      <c r="C862" s="9" t="s">
        <v>37</v>
      </c>
      <c r="D862" s="9">
        <v>30</v>
      </c>
    </row>
    <row r="865" spans="1:5">
      <c r="B865" s="9" t="s">
        <v>4</v>
      </c>
      <c r="C865" s="9" t="s">
        <v>5</v>
      </c>
      <c r="D865" s="9" t="s">
        <v>6</v>
      </c>
      <c r="E865" s="9" t="s">
        <v>7</v>
      </c>
    </row>
    <row r="866" spans="1:5">
      <c r="B866" s="9" t="s">
        <v>8</v>
      </c>
      <c r="C866" s="39">
        <v>195680.88</v>
      </c>
      <c r="D866" s="39">
        <v>176924.03000000003</v>
      </c>
      <c r="E866" s="10">
        <f>D894</f>
        <v>340123.05477463664</v>
      </c>
    </row>
    <row r="867" spans="1:5">
      <c r="B867" s="9" t="s">
        <v>9</v>
      </c>
      <c r="E867" s="10">
        <f>C866-E866</f>
        <v>-144442.17477463663</v>
      </c>
    </row>
    <row r="869" spans="1:5">
      <c r="B869" s="9" t="s">
        <v>10</v>
      </c>
      <c r="D869" s="9" t="s">
        <v>11</v>
      </c>
    </row>
    <row r="871" spans="1:5">
      <c r="B871" s="3" t="s">
        <v>294</v>
      </c>
      <c r="D871" s="4">
        <v>6537.51</v>
      </c>
    </row>
    <row r="872" spans="1:5">
      <c r="B872" s="3" t="s">
        <v>141</v>
      </c>
      <c r="D872" s="4">
        <v>2148.5300000000002</v>
      </c>
    </row>
    <row r="873" spans="1:5">
      <c r="B873" s="3" t="s">
        <v>295</v>
      </c>
      <c r="D873" s="4">
        <v>213954</v>
      </c>
    </row>
    <row r="874" spans="1:5">
      <c r="B874" s="3" t="s">
        <v>180</v>
      </c>
      <c r="D874" s="4">
        <v>141.70658793500002</v>
      </c>
    </row>
    <row r="875" spans="1:5" s="14" customFormat="1">
      <c r="A875" s="9"/>
      <c r="B875" s="3" t="s">
        <v>226</v>
      </c>
      <c r="C875" s="9"/>
      <c r="D875" s="4">
        <v>333.70333333333332</v>
      </c>
      <c r="E875" s="9"/>
    </row>
    <row r="876" spans="1:5" s="14" customFormat="1">
      <c r="A876" s="9"/>
      <c r="B876" s="3" t="s">
        <v>90</v>
      </c>
      <c r="C876" s="9"/>
      <c r="D876" s="4">
        <v>5632.6866666666674</v>
      </c>
      <c r="E876" s="9"/>
    </row>
    <row r="877" spans="1:5" s="14" customFormat="1">
      <c r="A877" s="9"/>
      <c r="B877" s="3" t="s">
        <v>296</v>
      </c>
      <c r="C877" s="9"/>
      <c r="D877" s="4">
        <v>2206.81</v>
      </c>
      <c r="E877" s="9"/>
    </row>
    <row r="878" spans="1:5">
      <c r="B878" s="3" t="s">
        <v>128</v>
      </c>
      <c r="D878" s="4">
        <v>4875.03</v>
      </c>
    </row>
    <row r="879" spans="1:5">
      <c r="B879" s="3" t="s">
        <v>297</v>
      </c>
      <c r="D879" s="4">
        <v>15986.8</v>
      </c>
    </row>
    <row r="880" spans="1:5">
      <c r="B880" s="3" t="s">
        <v>113</v>
      </c>
      <c r="D880" s="4">
        <v>1056.8699999999999</v>
      </c>
    </row>
    <row r="881" spans="1:5" s="15" customFormat="1">
      <c r="A881" s="9"/>
      <c r="B881" s="3" t="s">
        <v>94</v>
      </c>
      <c r="C881" s="9"/>
      <c r="D881" s="4">
        <v>1635.005435195</v>
      </c>
      <c r="E881" s="9"/>
    </row>
    <row r="882" spans="1:5" s="15" customFormat="1">
      <c r="A882" s="9"/>
      <c r="B882" s="3" t="s">
        <v>215</v>
      </c>
      <c r="C882" s="9"/>
      <c r="D882" s="4">
        <v>2167.5300000000002</v>
      </c>
      <c r="E882" s="9"/>
    </row>
    <row r="883" spans="1:5" s="15" customFormat="1">
      <c r="A883" s="9"/>
      <c r="B883" s="3" t="s">
        <v>227</v>
      </c>
      <c r="C883" s="9"/>
      <c r="D883" s="4">
        <v>14380.666666666666</v>
      </c>
      <c r="E883" s="9"/>
    </row>
    <row r="884" spans="1:5" s="15" customFormat="1">
      <c r="A884" s="9"/>
      <c r="B884" s="3" t="s">
        <v>298</v>
      </c>
      <c r="C884" s="9"/>
      <c r="D884" s="4">
        <v>26879</v>
      </c>
      <c r="E884" s="9"/>
    </row>
    <row r="885" spans="1:5">
      <c r="B885" s="3" t="s">
        <v>109</v>
      </c>
      <c r="D885" s="4">
        <v>4637.3999999999996</v>
      </c>
    </row>
    <row r="886" spans="1:5">
      <c r="B886" s="3" t="s">
        <v>299</v>
      </c>
      <c r="D886" s="4">
        <v>502.74</v>
      </c>
    </row>
    <row r="887" spans="1:5">
      <c r="B887" s="3" t="s">
        <v>406</v>
      </c>
      <c r="D887" s="4">
        <v>2125.0160848400001</v>
      </c>
    </row>
    <row r="888" spans="1:5">
      <c r="B888" s="3" t="s">
        <v>300</v>
      </c>
      <c r="D888" s="4">
        <v>3242.23</v>
      </c>
    </row>
    <row r="889" spans="1:5">
      <c r="B889" s="3" t="s">
        <v>94</v>
      </c>
      <c r="D889" s="4">
        <v>1616.86</v>
      </c>
    </row>
    <row r="890" spans="1:5">
      <c r="B890" s="3" t="s">
        <v>110</v>
      </c>
      <c r="D890" s="4">
        <v>7977.06</v>
      </c>
    </row>
    <row r="891" spans="1:5">
      <c r="B891" s="3" t="s">
        <v>59</v>
      </c>
      <c r="D891" s="4">
        <v>7033.97</v>
      </c>
    </row>
    <row r="892" spans="1:5">
      <c r="B892" s="3" t="s">
        <v>106</v>
      </c>
      <c r="D892" s="4">
        <v>14750.72</v>
      </c>
    </row>
    <row r="893" spans="1:5" s="96" customFormat="1">
      <c r="A893" s="9"/>
      <c r="B893" s="86" t="s">
        <v>180</v>
      </c>
      <c r="C893" s="55"/>
      <c r="D893" s="63">
        <v>301.20999999999998</v>
      </c>
      <c r="E893" s="9"/>
    </row>
    <row r="894" spans="1:5">
      <c r="B894" s="9" t="s">
        <v>12</v>
      </c>
      <c r="D894" s="10">
        <f>SUM(D871:D893)</f>
        <v>340123.05477463664</v>
      </c>
    </row>
    <row r="896" spans="1:5">
      <c r="B896" s="9" t="s">
        <v>13</v>
      </c>
    </row>
    <row r="897" spans="2:5">
      <c r="B897" s="9" t="s">
        <v>14</v>
      </c>
      <c r="C897" s="9" t="s">
        <v>51</v>
      </c>
    </row>
    <row r="902" spans="2:5">
      <c r="C902" s="9" t="s">
        <v>0</v>
      </c>
    </row>
    <row r="903" spans="2:5">
      <c r="C903" s="9" t="s">
        <v>1</v>
      </c>
    </row>
    <row r="904" spans="2:5">
      <c r="B904" s="9" t="s">
        <v>2</v>
      </c>
    </row>
    <row r="905" spans="2:5">
      <c r="C905" s="9" t="s">
        <v>72</v>
      </c>
    </row>
    <row r="906" spans="2:5">
      <c r="B906" s="9" t="s">
        <v>3</v>
      </c>
      <c r="C906" s="9" t="s">
        <v>37</v>
      </c>
      <c r="D906" s="9">
        <v>32</v>
      </c>
    </row>
    <row r="909" spans="2:5">
      <c r="B909" s="9" t="s">
        <v>4</v>
      </c>
      <c r="C909" s="9" t="s">
        <v>5</v>
      </c>
      <c r="D909" s="9" t="s">
        <v>6</v>
      </c>
      <c r="E909" s="9" t="s">
        <v>7</v>
      </c>
    </row>
    <row r="910" spans="2:5">
      <c r="B910" s="9" t="s">
        <v>8</v>
      </c>
      <c r="C910" s="40">
        <v>212562.53999999998</v>
      </c>
      <c r="D910" s="40">
        <v>211385.25</v>
      </c>
      <c r="E910" s="10">
        <f>D929</f>
        <v>129315.341494985</v>
      </c>
    </row>
    <row r="911" spans="2:5">
      <c r="B911" s="9" t="s">
        <v>9</v>
      </c>
      <c r="E911" s="10">
        <f>C910-E910</f>
        <v>83247.198505014981</v>
      </c>
    </row>
    <row r="913" spans="2:4">
      <c r="B913" s="9" t="s">
        <v>10</v>
      </c>
      <c r="D913" s="9" t="s">
        <v>11</v>
      </c>
    </row>
    <row r="915" spans="2:4">
      <c r="B915" s="3" t="s">
        <v>79</v>
      </c>
      <c r="D915" s="4">
        <v>76446</v>
      </c>
    </row>
    <row r="916" spans="2:4">
      <c r="B916" s="3" t="s">
        <v>123</v>
      </c>
      <c r="D916" s="4">
        <v>373.64</v>
      </c>
    </row>
    <row r="917" spans="2:4">
      <c r="B917" s="3" t="s">
        <v>301</v>
      </c>
      <c r="D917" s="4">
        <v>597.54</v>
      </c>
    </row>
    <row r="918" spans="2:4">
      <c r="B918" s="3" t="s">
        <v>302</v>
      </c>
      <c r="D918" s="4">
        <v>32099</v>
      </c>
    </row>
    <row r="919" spans="2:4">
      <c r="B919" s="3" t="s">
        <v>114</v>
      </c>
      <c r="D919" s="4">
        <v>5218.0690000000004</v>
      </c>
    </row>
    <row r="920" spans="2:4">
      <c r="B920" s="3" t="s">
        <v>94</v>
      </c>
      <c r="D920" s="4">
        <v>1435.36</v>
      </c>
    </row>
    <row r="921" spans="2:4">
      <c r="B921" s="3" t="s">
        <v>94</v>
      </c>
      <c r="D921" s="4">
        <v>3233.71</v>
      </c>
    </row>
    <row r="922" spans="2:4">
      <c r="B922" s="3" t="s">
        <v>85</v>
      </c>
      <c r="D922" s="4">
        <v>931.24249498500012</v>
      </c>
    </row>
    <row r="923" spans="2:4">
      <c r="B923" s="3" t="s">
        <v>154</v>
      </c>
      <c r="D923" s="4">
        <v>3601.65</v>
      </c>
    </row>
    <row r="924" spans="2:4">
      <c r="B924" s="3" t="s">
        <v>303</v>
      </c>
      <c r="D924" s="4">
        <v>5379.13</v>
      </c>
    </row>
    <row r="929" spans="2:4">
      <c r="B929" s="9" t="s">
        <v>12</v>
      </c>
      <c r="D929" s="10">
        <f>SUM(D914:D928)</f>
        <v>129315.341494985</v>
      </c>
    </row>
    <row r="931" spans="2:4">
      <c r="B931" s="9" t="s">
        <v>13</v>
      </c>
    </row>
    <row r="932" spans="2:4">
      <c r="B932" s="9" t="s">
        <v>14</v>
      </c>
      <c r="C932" s="9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E511"/>
  <sheetViews>
    <sheetView topLeftCell="A507" workbookViewId="0">
      <selection activeCell="B480" sqref="B480:E511"/>
    </sheetView>
  </sheetViews>
  <sheetFormatPr defaultRowHeight="14.4"/>
  <cols>
    <col min="1" max="1" width="9.109375" style="9" customWidth="1"/>
    <col min="2" max="2" width="27.44140625" style="9" customWidth="1"/>
    <col min="3" max="3" width="17.6640625" style="9" customWidth="1"/>
    <col min="4" max="4" width="17.33203125" style="9" customWidth="1"/>
    <col min="5" max="5" width="17.109375" style="9" customWidth="1"/>
  </cols>
  <sheetData>
    <row r="2" spans="2:5">
      <c r="C2" s="9" t="s">
        <v>0</v>
      </c>
    </row>
    <row r="3" spans="2:5">
      <c r="C3" s="9" t="s">
        <v>1</v>
      </c>
    </row>
    <row r="4" spans="2:5">
      <c r="B4" s="9" t="s">
        <v>2</v>
      </c>
    </row>
    <row r="5" spans="2:5">
      <c r="C5" s="9" t="s">
        <v>72</v>
      </c>
    </row>
    <row r="6" spans="2:5">
      <c r="B6" s="9" t="s">
        <v>3</v>
      </c>
      <c r="C6" s="9" t="s">
        <v>38</v>
      </c>
      <c r="D6" s="9">
        <v>1</v>
      </c>
    </row>
    <row r="9" spans="2:5">
      <c r="B9" s="9" t="s">
        <v>4</v>
      </c>
      <c r="C9" s="9" t="s">
        <v>5</v>
      </c>
      <c r="D9" s="9" t="s">
        <v>6</v>
      </c>
      <c r="E9" s="9" t="s">
        <v>7</v>
      </c>
    </row>
    <row r="10" spans="2:5">
      <c r="B10" s="9" t="s">
        <v>8</v>
      </c>
      <c r="C10" s="97">
        <f>150104.1+21689.4</f>
        <v>171793.5</v>
      </c>
      <c r="D10" s="97">
        <f>144877.38+21689.4</f>
        <v>166566.78</v>
      </c>
      <c r="E10" s="10">
        <f>D32</f>
        <v>190175.62764261002</v>
      </c>
    </row>
    <row r="11" spans="2:5">
      <c r="B11" s="9" t="s">
        <v>9</v>
      </c>
      <c r="E11" s="10">
        <f>C10-E10</f>
        <v>-18382.127642610023</v>
      </c>
    </row>
    <row r="13" spans="2:5">
      <c r="B13" s="9" t="s">
        <v>10</v>
      </c>
      <c r="D13" s="9" t="s">
        <v>11</v>
      </c>
    </row>
    <row r="15" spans="2:5">
      <c r="B15" s="42" t="s">
        <v>304</v>
      </c>
      <c r="D15" s="10">
        <v>28794.38</v>
      </c>
    </row>
    <row r="16" spans="2:5" ht="28.8">
      <c r="B16" s="42" t="s">
        <v>305</v>
      </c>
      <c r="D16" s="10">
        <v>1679.84</v>
      </c>
    </row>
    <row r="17" spans="2:4" ht="28.8">
      <c r="B17" s="42" t="s">
        <v>94</v>
      </c>
      <c r="D17" s="10">
        <v>1742.61</v>
      </c>
    </row>
    <row r="18" spans="2:4">
      <c r="B18" s="42" t="s">
        <v>306</v>
      </c>
      <c r="D18" s="10">
        <v>8776</v>
      </c>
    </row>
    <row r="19" spans="2:4">
      <c r="B19" s="42" t="s">
        <v>121</v>
      </c>
      <c r="D19" s="10">
        <v>5337.8950000000004</v>
      </c>
    </row>
    <row r="20" spans="2:4" ht="28.8">
      <c r="B20" s="42" t="s">
        <v>94</v>
      </c>
      <c r="D20" s="10">
        <v>1624.1154351949999</v>
      </c>
    </row>
    <row r="21" spans="2:4" ht="28.8">
      <c r="B21" s="42" t="s">
        <v>307</v>
      </c>
      <c r="D21" s="10">
        <v>6993.57</v>
      </c>
    </row>
    <row r="22" spans="2:4">
      <c r="B22" s="42" t="s">
        <v>171</v>
      </c>
      <c r="D22" s="10">
        <v>10820.88</v>
      </c>
    </row>
    <row r="23" spans="2:4">
      <c r="B23" s="42" t="s">
        <v>84</v>
      </c>
      <c r="D23" s="10">
        <v>322.76</v>
      </c>
    </row>
    <row r="24" spans="2:4" ht="28.8">
      <c r="B24" s="42" t="s">
        <v>308</v>
      </c>
      <c r="D24" s="10">
        <v>1203.47304242</v>
      </c>
    </row>
    <row r="25" spans="2:4">
      <c r="B25" s="42" t="s">
        <v>309</v>
      </c>
      <c r="D25" s="10">
        <v>121812.09</v>
      </c>
    </row>
    <row r="26" spans="2:4">
      <c r="B26" s="42" t="s">
        <v>85</v>
      </c>
      <c r="D26" s="10">
        <v>583.87416499500011</v>
      </c>
    </row>
    <row r="27" spans="2:4">
      <c r="B27" s="42" t="s">
        <v>84</v>
      </c>
      <c r="D27" s="10">
        <v>484.14</v>
      </c>
    </row>
    <row r="28" spans="2:4">
      <c r="D28" s="10"/>
    </row>
    <row r="29" spans="2:4">
      <c r="D29" s="10"/>
    </row>
    <row r="30" spans="2:4">
      <c r="D30" s="10"/>
    </row>
    <row r="31" spans="2:4">
      <c r="D31" s="10"/>
    </row>
    <row r="32" spans="2:4">
      <c r="B32" s="9" t="s">
        <v>12</v>
      </c>
      <c r="D32" s="10">
        <f>SUM(D14:D31)</f>
        <v>190175.62764261002</v>
      </c>
    </row>
    <row r="34" spans="2:5">
      <c r="B34" s="9" t="s">
        <v>13</v>
      </c>
    </row>
    <row r="35" spans="2:5">
      <c r="B35" s="9" t="s">
        <v>14</v>
      </c>
      <c r="C35" s="9" t="s">
        <v>51</v>
      </c>
    </row>
    <row r="40" spans="2:5">
      <c r="C40" s="9" t="s">
        <v>0</v>
      </c>
    </row>
    <row r="41" spans="2:5">
      <c r="C41" s="9" t="s">
        <v>1</v>
      </c>
    </row>
    <row r="42" spans="2:5">
      <c r="B42" s="9" t="s">
        <v>2</v>
      </c>
    </row>
    <row r="43" spans="2:5">
      <c r="C43" s="9" t="s">
        <v>72</v>
      </c>
    </row>
    <row r="44" spans="2:5">
      <c r="B44" s="9" t="s">
        <v>3</v>
      </c>
      <c r="C44" s="9" t="s">
        <v>38</v>
      </c>
      <c r="D44" s="9">
        <v>2</v>
      </c>
    </row>
    <row r="47" spans="2:5">
      <c r="B47" s="9" t="s">
        <v>4</v>
      </c>
      <c r="C47" s="9" t="s">
        <v>5</v>
      </c>
      <c r="D47" s="9" t="s">
        <v>6</v>
      </c>
      <c r="E47" s="9" t="s">
        <v>7</v>
      </c>
    </row>
    <row r="48" spans="2:5">
      <c r="B48" s="9" t="s">
        <v>8</v>
      </c>
      <c r="C48" s="97">
        <f>114013.8+25308.7</f>
        <v>139322.5</v>
      </c>
      <c r="D48" s="97">
        <f>106401.2+25308.7</f>
        <v>131709.9</v>
      </c>
      <c r="E48" s="10">
        <f>D70</f>
        <v>77693.4255152845</v>
      </c>
    </row>
    <row r="49" spans="1:5">
      <c r="B49" s="9" t="s">
        <v>9</v>
      </c>
      <c r="E49" s="10">
        <f>C48-E48</f>
        <v>61629.0744847155</v>
      </c>
    </row>
    <row r="51" spans="1:5">
      <c r="B51" s="9" t="s">
        <v>10</v>
      </c>
      <c r="D51" s="9" t="s">
        <v>11</v>
      </c>
    </row>
    <row r="53" spans="1:5" ht="28.8">
      <c r="B53" s="42" t="s">
        <v>274</v>
      </c>
      <c r="D53" s="10">
        <v>1813.49</v>
      </c>
    </row>
    <row r="54" spans="1:5">
      <c r="B54" s="42" t="s">
        <v>310</v>
      </c>
      <c r="D54" s="10">
        <v>15691.53</v>
      </c>
    </row>
    <row r="55" spans="1:5">
      <c r="B55" s="42" t="s">
        <v>311</v>
      </c>
      <c r="D55" s="10">
        <v>3213.92</v>
      </c>
    </row>
    <row r="56" spans="1:5">
      <c r="B56" s="42" t="s">
        <v>54</v>
      </c>
      <c r="D56" s="10">
        <v>31610</v>
      </c>
    </row>
    <row r="57" spans="1:5" s="41" customFormat="1">
      <c r="A57" s="9"/>
      <c r="B57" s="42" t="s">
        <v>121</v>
      </c>
      <c r="C57" s="9"/>
      <c r="D57" s="10">
        <v>5337.8950000000004</v>
      </c>
      <c r="E57" s="9"/>
    </row>
    <row r="58" spans="1:5" s="41" customFormat="1">
      <c r="A58" s="9"/>
      <c r="B58" s="42" t="s">
        <v>76</v>
      </c>
      <c r="C58" s="9"/>
      <c r="D58" s="10">
        <v>1261.9627899944999</v>
      </c>
      <c r="E58" s="9"/>
    </row>
    <row r="59" spans="1:5" s="41" customFormat="1" ht="28.8">
      <c r="A59" s="9"/>
      <c r="B59" s="42" t="s">
        <v>312</v>
      </c>
      <c r="C59" s="9"/>
      <c r="D59" s="10">
        <v>3126.04</v>
      </c>
      <c r="E59" s="9"/>
    </row>
    <row r="60" spans="1:5">
      <c r="B60" s="42" t="s">
        <v>313</v>
      </c>
      <c r="D60" s="10">
        <v>10169.82</v>
      </c>
    </row>
    <row r="61" spans="1:5">
      <c r="B61" s="42" t="s">
        <v>84</v>
      </c>
      <c r="D61" s="10">
        <v>322.75772529000005</v>
      </c>
    </row>
    <row r="62" spans="1:5">
      <c r="B62" s="42" t="s">
        <v>60</v>
      </c>
      <c r="D62" s="10">
        <v>539.71</v>
      </c>
    </row>
    <row r="63" spans="1:5">
      <c r="B63" s="42" t="s">
        <v>136</v>
      </c>
      <c r="D63" s="10">
        <v>1284.9100000000001</v>
      </c>
    </row>
    <row r="64" spans="1:5">
      <c r="B64" s="42" t="s">
        <v>314</v>
      </c>
      <c r="D64" s="10">
        <v>3321.39</v>
      </c>
    </row>
    <row r="65" spans="2:4">
      <c r="D65" s="10"/>
    </row>
    <row r="66" spans="2:4">
      <c r="D66" s="10"/>
    </row>
    <row r="67" spans="2:4">
      <c r="D67" s="10"/>
    </row>
    <row r="68" spans="2:4">
      <c r="D68" s="10"/>
    </row>
    <row r="69" spans="2:4" ht="20.399999999999999" customHeight="1">
      <c r="D69" s="10"/>
    </row>
    <row r="70" spans="2:4">
      <c r="B70" s="9" t="s">
        <v>12</v>
      </c>
      <c r="D70" s="10">
        <f>SUM(D52:D69)</f>
        <v>77693.4255152845</v>
      </c>
    </row>
    <row r="72" spans="2:4">
      <c r="B72" s="9" t="s">
        <v>13</v>
      </c>
    </row>
    <row r="73" spans="2:4">
      <c r="B73" s="9" t="s">
        <v>14</v>
      </c>
      <c r="C73" s="9" t="s">
        <v>51</v>
      </c>
    </row>
    <row r="77" spans="2:4">
      <c r="C77" s="9" t="s">
        <v>0</v>
      </c>
    </row>
    <row r="78" spans="2:4">
      <c r="C78" s="9" t="s">
        <v>1</v>
      </c>
    </row>
    <row r="79" spans="2:4">
      <c r="B79" s="9" t="s">
        <v>2</v>
      </c>
    </row>
    <row r="80" spans="2:4">
      <c r="C80" s="9" t="s">
        <v>72</v>
      </c>
    </row>
    <row r="81" spans="2:5">
      <c r="B81" s="9" t="s">
        <v>3</v>
      </c>
      <c r="C81" s="9" t="s">
        <v>38</v>
      </c>
      <c r="D81" s="9">
        <v>3</v>
      </c>
    </row>
    <row r="84" spans="2:5">
      <c r="B84" s="9" t="s">
        <v>4</v>
      </c>
      <c r="C84" s="9" t="s">
        <v>5</v>
      </c>
      <c r="D84" s="9" t="s">
        <v>6</v>
      </c>
      <c r="E84" s="9" t="s">
        <v>7</v>
      </c>
    </row>
    <row r="85" spans="2:5">
      <c r="B85" s="9" t="s">
        <v>8</v>
      </c>
      <c r="C85" s="97">
        <f>141057.57+68256.4</f>
        <v>209313.97</v>
      </c>
      <c r="D85" s="97">
        <f>132337.66+68256.4</f>
        <v>200594.06</v>
      </c>
      <c r="E85" s="10">
        <f>D109</f>
        <v>56517.903225189497</v>
      </c>
    </row>
    <row r="86" spans="2:5">
      <c r="B86" s="9" t="s">
        <v>9</v>
      </c>
      <c r="E86" s="10">
        <f>C85-E85</f>
        <v>152796.06677481049</v>
      </c>
    </row>
    <row r="88" spans="2:5">
      <c r="B88" s="9" t="s">
        <v>10</v>
      </c>
      <c r="D88" s="9" t="s">
        <v>11</v>
      </c>
    </row>
    <row r="90" spans="2:5">
      <c r="B90" s="42" t="s">
        <v>122</v>
      </c>
      <c r="D90" s="10">
        <v>2363.66</v>
      </c>
    </row>
    <row r="91" spans="2:5" ht="28.8">
      <c r="B91" s="42" t="s">
        <v>119</v>
      </c>
      <c r="D91" s="10">
        <v>3286.25</v>
      </c>
    </row>
    <row r="92" spans="2:5">
      <c r="B92" s="42" t="s">
        <v>84</v>
      </c>
      <c r="D92" s="10">
        <v>317.85000000000002</v>
      </c>
    </row>
    <row r="93" spans="2:5">
      <c r="B93" s="42" t="s">
        <v>76</v>
      </c>
      <c r="D93" s="10">
        <v>1191.7827899945</v>
      </c>
    </row>
    <row r="94" spans="2:5">
      <c r="B94" s="42" t="s">
        <v>300</v>
      </c>
      <c r="D94" s="10">
        <v>1158.1199999999999</v>
      </c>
    </row>
    <row r="95" spans="2:5">
      <c r="B95" s="42" t="s">
        <v>121</v>
      </c>
      <c r="D95" s="10">
        <v>5337.8950000000004</v>
      </c>
    </row>
    <row r="96" spans="2:5" ht="28.8">
      <c r="B96" s="42" t="s">
        <v>94</v>
      </c>
      <c r="D96" s="10">
        <v>1622.9054351950001</v>
      </c>
    </row>
    <row r="97" spans="2:4" ht="43.2">
      <c r="B97" s="42" t="s">
        <v>315</v>
      </c>
      <c r="D97" s="10">
        <v>9839</v>
      </c>
    </row>
    <row r="98" spans="2:4">
      <c r="B98" s="42" t="s">
        <v>300</v>
      </c>
      <c r="D98" s="10">
        <v>3957.71</v>
      </c>
    </row>
    <row r="99" spans="2:4">
      <c r="B99" s="42" t="s">
        <v>316</v>
      </c>
      <c r="D99" s="10">
        <v>704.67</v>
      </c>
    </row>
    <row r="100" spans="2:4">
      <c r="B100" s="42" t="s">
        <v>84</v>
      </c>
      <c r="D100" s="10">
        <v>484.14</v>
      </c>
    </row>
    <row r="101" spans="2:4" ht="28.8">
      <c r="B101" s="42" t="s">
        <v>290</v>
      </c>
      <c r="D101" s="10">
        <v>760.01</v>
      </c>
    </row>
    <row r="102" spans="2:4">
      <c r="B102" s="42" t="s">
        <v>136</v>
      </c>
      <c r="D102" s="10">
        <v>2609.91</v>
      </c>
    </row>
    <row r="103" spans="2:4">
      <c r="B103" s="42" t="s">
        <v>80</v>
      </c>
      <c r="D103" s="10">
        <v>22884</v>
      </c>
    </row>
    <row r="107" spans="2:4" ht="19.2" customHeight="1"/>
    <row r="109" spans="2:4">
      <c r="B109" s="9" t="s">
        <v>12</v>
      </c>
      <c r="D109" s="10">
        <f>SUM(D89:D108)</f>
        <v>56517.903225189497</v>
      </c>
    </row>
    <row r="111" spans="2:4">
      <c r="B111" s="9" t="s">
        <v>13</v>
      </c>
    </row>
    <row r="112" spans="2:4">
      <c r="B112" s="9" t="s">
        <v>14</v>
      </c>
      <c r="C112" s="9" t="s">
        <v>51</v>
      </c>
    </row>
    <row r="117" spans="2:5">
      <c r="C117" s="9" t="s">
        <v>0</v>
      </c>
    </row>
    <row r="118" spans="2:5">
      <c r="C118" s="9" t="s">
        <v>1</v>
      </c>
    </row>
    <row r="119" spans="2:5">
      <c r="B119" s="9" t="s">
        <v>2</v>
      </c>
    </row>
    <row r="120" spans="2:5">
      <c r="C120" s="9" t="s">
        <v>72</v>
      </c>
    </row>
    <row r="121" spans="2:5">
      <c r="B121" s="9" t="s">
        <v>3</v>
      </c>
      <c r="C121" s="9" t="s">
        <v>38</v>
      </c>
      <c r="D121" s="9">
        <v>4</v>
      </c>
    </row>
    <row r="124" spans="2:5">
      <c r="B124" s="9" t="s">
        <v>4</v>
      </c>
      <c r="C124" s="9" t="s">
        <v>5</v>
      </c>
      <c r="D124" s="9" t="s">
        <v>6</v>
      </c>
      <c r="E124" s="9" t="s">
        <v>7</v>
      </c>
    </row>
    <row r="125" spans="2:5">
      <c r="B125" s="9" t="s">
        <v>8</v>
      </c>
      <c r="C125" s="97">
        <f>157158.18+21907.3</f>
        <v>179065.47999999998</v>
      </c>
      <c r="D125" s="97">
        <f>146329.97+21907.3</f>
        <v>168237.27</v>
      </c>
      <c r="E125" s="10">
        <f>D150</f>
        <v>174523.83658793499</v>
      </c>
    </row>
    <row r="126" spans="2:5">
      <c r="B126" s="9" t="s">
        <v>9</v>
      </c>
      <c r="E126" s="10">
        <f>C125-E125</f>
        <v>4541.6434120649938</v>
      </c>
    </row>
    <row r="128" spans="2:5">
      <c r="B128" s="9" t="s">
        <v>10</v>
      </c>
      <c r="D128" s="9" t="s">
        <v>11</v>
      </c>
    </row>
    <row r="130" spans="1:4">
      <c r="B130" s="42" t="s">
        <v>84</v>
      </c>
      <c r="D130" s="10">
        <v>317.85000000000002</v>
      </c>
    </row>
    <row r="131" spans="1:4">
      <c r="B131" s="42" t="s">
        <v>180</v>
      </c>
      <c r="D131" s="10">
        <v>283.2</v>
      </c>
    </row>
    <row r="132" spans="1:4" ht="28.8">
      <c r="B132" s="42" t="s">
        <v>317</v>
      </c>
      <c r="D132" s="10">
        <v>3402.94</v>
      </c>
    </row>
    <row r="133" spans="1:4">
      <c r="B133" s="42" t="s">
        <v>318</v>
      </c>
      <c r="D133" s="10">
        <v>23013.11</v>
      </c>
    </row>
    <row r="134" spans="1:4">
      <c r="B134" s="42" t="s">
        <v>180</v>
      </c>
      <c r="D134" s="10">
        <v>141.70658793500002</v>
      </c>
    </row>
    <row r="135" spans="1:4">
      <c r="B135" s="42" t="s">
        <v>319</v>
      </c>
      <c r="D135" s="10">
        <v>32570</v>
      </c>
    </row>
    <row r="136" spans="1:4" ht="28.8">
      <c r="B136" s="42" t="s">
        <v>320</v>
      </c>
      <c r="D136" s="10">
        <v>7992.07</v>
      </c>
    </row>
    <row r="137" spans="1:4">
      <c r="B137" s="42" t="s">
        <v>321</v>
      </c>
      <c r="D137" s="10">
        <v>1110.78</v>
      </c>
    </row>
    <row r="138" spans="1:4" ht="28.8">
      <c r="B138" s="42" t="s">
        <v>322</v>
      </c>
      <c r="D138" s="10">
        <v>10012.709999999999</v>
      </c>
    </row>
    <row r="139" spans="1:4">
      <c r="B139" s="42" t="s">
        <v>82</v>
      </c>
      <c r="D139" s="10">
        <v>2356.71</v>
      </c>
    </row>
    <row r="140" spans="1:4" ht="28.8">
      <c r="B140" s="42" t="s">
        <v>156</v>
      </c>
      <c r="D140" s="10">
        <v>93000</v>
      </c>
    </row>
    <row r="141" spans="1:4">
      <c r="A141" s="55"/>
      <c r="B141" s="87" t="s">
        <v>84</v>
      </c>
      <c r="C141" s="55"/>
      <c r="D141" s="63">
        <v>322.76</v>
      </c>
    </row>
    <row r="142" spans="1:4">
      <c r="A142" s="55"/>
      <c r="B142" s="55"/>
      <c r="C142" s="55"/>
      <c r="D142" s="55"/>
    </row>
    <row r="143" spans="1:4">
      <c r="A143" s="55"/>
      <c r="B143" s="55"/>
      <c r="C143" s="55"/>
      <c r="D143" s="55"/>
    </row>
    <row r="150" spans="2:4">
      <c r="B150" s="9" t="s">
        <v>12</v>
      </c>
      <c r="D150" s="10">
        <f>SUM(D129:D149)</f>
        <v>174523.83658793499</v>
      </c>
    </row>
    <row r="152" spans="2:4">
      <c r="B152" s="9" t="s">
        <v>13</v>
      </c>
    </row>
    <row r="153" spans="2:4">
      <c r="B153" s="9" t="s">
        <v>14</v>
      </c>
      <c r="C153" s="9" t="s">
        <v>51</v>
      </c>
    </row>
    <row r="159" spans="2:4">
      <c r="C159" s="9" t="s">
        <v>0</v>
      </c>
    </row>
    <row r="160" spans="2:4">
      <c r="C160" s="9" t="s">
        <v>1</v>
      </c>
    </row>
    <row r="161" spans="1:5">
      <c r="B161" s="9" t="s">
        <v>2</v>
      </c>
    </row>
    <row r="162" spans="1:5">
      <c r="C162" s="9" t="s">
        <v>72</v>
      </c>
    </row>
    <row r="163" spans="1:5">
      <c r="B163" s="9" t="s">
        <v>3</v>
      </c>
      <c r="C163" s="9" t="s">
        <v>38</v>
      </c>
      <c r="D163" s="9">
        <v>5</v>
      </c>
    </row>
    <row r="166" spans="1:5">
      <c r="B166" s="9" t="s">
        <v>4</v>
      </c>
      <c r="C166" s="9" t="s">
        <v>5</v>
      </c>
      <c r="D166" s="9" t="s">
        <v>6</v>
      </c>
      <c r="E166" s="9" t="s">
        <v>7</v>
      </c>
    </row>
    <row r="167" spans="1:5">
      <c r="B167" s="9" t="s">
        <v>8</v>
      </c>
      <c r="C167" s="97">
        <f>146798.68+80873.6</f>
        <v>227672.28</v>
      </c>
      <c r="D167" s="97">
        <f>140493.07+80873.6</f>
        <v>221366.67</v>
      </c>
      <c r="E167" s="10">
        <f>D186</f>
        <v>12269.74950559</v>
      </c>
    </row>
    <row r="168" spans="1:5">
      <c r="B168" s="9" t="s">
        <v>9</v>
      </c>
      <c r="E168" s="10">
        <f>C167-E167</f>
        <v>215402.53049440999</v>
      </c>
    </row>
    <row r="170" spans="1:5">
      <c r="B170" s="9" t="s">
        <v>10</v>
      </c>
      <c r="D170" s="9" t="s">
        <v>11</v>
      </c>
    </row>
    <row r="172" spans="1:5">
      <c r="B172" s="42" t="s">
        <v>121</v>
      </c>
      <c r="D172" s="10">
        <v>2335.0650000000001</v>
      </c>
    </row>
    <row r="173" spans="1:5">
      <c r="B173" s="42" t="s">
        <v>165</v>
      </c>
      <c r="D173" s="10">
        <v>8724.57</v>
      </c>
    </row>
    <row r="174" spans="1:5">
      <c r="B174" s="42" t="s">
        <v>323</v>
      </c>
      <c r="D174" s="10">
        <v>1011.1345055900002</v>
      </c>
    </row>
    <row r="175" spans="1:5">
      <c r="A175" s="55"/>
      <c r="B175" s="88" t="s">
        <v>123</v>
      </c>
      <c r="C175" s="55"/>
      <c r="D175" s="63">
        <v>198.98</v>
      </c>
    </row>
    <row r="176" spans="1:5">
      <c r="A176" s="55"/>
      <c r="B176" s="55"/>
      <c r="C176" s="55"/>
      <c r="D176" s="55"/>
    </row>
    <row r="177" spans="1:4">
      <c r="A177" s="55"/>
      <c r="B177" s="55"/>
      <c r="C177" s="55"/>
      <c r="D177" s="55"/>
    </row>
    <row r="186" spans="1:4">
      <c r="B186" s="9" t="s">
        <v>12</v>
      </c>
      <c r="D186" s="10">
        <f>SUM(D171:D185)</f>
        <v>12269.74950559</v>
      </c>
    </row>
    <row r="188" spans="1:4">
      <c r="B188" s="9" t="s">
        <v>13</v>
      </c>
    </row>
    <row r="189" spans="1:4">
      <c r="B189" s="9" t="s">
        <v>14</v>
      </c>
      <c r="C189" s="9" t="s">
        <v>51</v>
      </c>
    </row>
    <row r="194" spans="2:5">
      <c r="C194" s="9" t="s">
        <v>0</v>
      </c>
    </row>
    <row r="195" spans="2:5">
      <c r="C195" s="9" t="s">
        <v>1</v>
      </c>
    </row>
    <row r="196" spans="2:5">
      <c r="B196" s="9" t="s">
        <v>2</v>
      </c>
    </row>
    <row r="197" spans="2:5">
      <c r="C197" s="9" t="s">
        <v>72</v>
      </c>
    </row>
    <row r="198" spans="2:5">
      <c r="B198" s="9" t="s">
        <v>3</v>
      </c>
      <c r="C198" s="9" t="s">
        <v>38</v>
      </c>
      <c r="D198" s="9">
        <v>6</v>
      </c>
    </row>
    <row r="201" spans="2:5">
      <c r="B201" s="9" t="s">
        <v>4</v>
      </c>
      <c r="C201" s="9" t="s">
        <v>5</v>
      </c>
      <c r="D201" s="9" t="s">
        <v>6</v>
      </c>
      <c r="E201" s="9" t="s">
        <v>7</v>
      </c>
    </row>
    <row r="202" spans="2:5">
      <c r="B202" s="9" t="s">
        <v>8</v>
      </c>
      <c r="C202" s="97">
        <f>175611.6+6375.6</f>
        <v>181987.20000000001</v>
      </c>
      <c r="D202" s="97">
        <f>152577.32+6375.6</f>
        <v>158952.92000000001</v>
      </c>
      <c r="E202" s="10">
        <f>D219</f>
        <v>152998.58749498503</v>
      </c>
    </row>
    <row r="203" spans="2:5">
      <c r="B203" s="9" t="s">
        <v>9</v>
      </c>
      <c r="E203" s="10">
        <f>C202-E202</f>
        <v>28988.612505014986</v>
      </c>
    </row>
    <row r="205" spans="2:5">
      <c r="B205" s="9" t="s">
        <v>10</v>
      </c>
      <c r="D205" s="9" t="s">
        <v>11</v>
      </c>
    </row>
    <row r="207" spans="2:5" ht="28.8">
      <c r="B207" s="42" t="s">
        <v>324</v>
      </c>
      <c r="D207" s="10">
        <v>80500</v>
      </c>
    </row>
    <row r="208" spans="2:5" ht="28.8">
      <c r="B208" s="42" t="s">
        <v>325</v>
      </c>
      <c r="D208" s="10">
        <v>33605</v>
      </c>
    </row>
    <row r="209" spans="1:4" ht="28.8">
      <c r="B209" s="42" t="s">
        <v>326</v>
      </c>
      <c r="D209" s="10">
        <v>937.49</v>
      </c>
    </row>
    <row r="210" spans="1:4">
      <c r="B210" s="42" t="s">
        <v>121</v>
      </c>
      <c r="D210" s="10">
        <v>2335.0650000000001</v>
      </c>
    </row>
    <row r="211" spans="1:4" ht="28.8">
      <c r="B211" s="42" t="s">
        <v>327</v>
      </c>
      <c r="D211" s="10">
        <v>3914.97</v>
      </c>
    </row>
    <row r="212" spans="1:4">
      <c r="B212" s="42" t="s">
        <v>85</v>
      </c>
      <c r="D212" s="10">
        <v>1037.7224949850001</v>
      </c>
    </row>
    <row r="213" spans="1:4">
      <c r="B213" s="42" t="s">
        <v>328</v>
      </c>
      <c r="D213" s="10">
        <v>5168.88</v>
      </c>
    </row>
    <row r="214" spans="1:4" ht="28.8">
      <c r="B214" s="42" t="s">
        <v>329</v>
      </c>
      <c r="D214" s="10">
        <v>2468.5300000000002</v>
      </c>
    </row>
    <row r="215" spans="1:4" ht="28.8">
      <c r="B215" s="42" t="s">
        <v>330</v>
      </c>
      <c r="D215" s="10">
        <v>804.26</v>
      </c>
    </row>
    <row r="216" spans="1:4">
      <c r="B216" s="42" t="s">
        <v>182</v>
      </c>
      <c r="D216" s="10">
        <v>19959.77</v>
      </c>
    </row>
    <row r="217" spans="1:4" ht="27">
      <c r="A217" s="55"/>
      <c r="B217" s="89" t="s">
        <v>402</v>
      </c>
      <c r="C217" s="55"/>
      <c r="D217" s="90">
        <v>1523.14</v>
      </c>
    </row>
    <row r="218" spans="1:4" ht="27">
      <c r="A218" s="55"/>
      <c r="B218" s="91" t="s">
        <v>330</v>
      </c>
      <c r="C218" s="55"/>
      <c r="D218" s="90">
        <v>743.76</v>
      </c>
    </row>
    <row r="219" spans="1:4" ht="17.399999999999999" customHeight="1">
      <c r="B219" s="9" t="s">
        <v>12</v>
      </c>
      <c r="D219" s="10">
        <f>SUM(D206:D218)</f>
        <v>152998.58749498503</v>
      </c>
    </row>
    <row r="221" spans="1:4">
      <c r="B221" s="9" t="s">
        <v>13</v>
      </c>
    </row>
    <row r="222" spans="1:4">
      <c r="B222" s="9" t="s">
        <v>14</v>
      </c>
      <c r="C222" s="9" t="s">
        <v>51</v>
      </c>
    </row>
    <row r="228" spans="2:5">
      <c r="C228" s="9" t="s">
        <v>0</v>
      </c>
    </row>
    <row r="229" spans="2:5">
      <c r="C229" s="9" t="s">
        <v>1</v>
      </c>
    </row>
    <row r="230" spans="2:5">
      <c r="B230" s="9" t="s">
        <v>2</v>
      </c>
    </row>
    <row r="231" spans="2:5">
      <c r="C231" s="9" t="s">
        <v>72</v>
      </c>
    </row>
    <row r="232" spans="2:5">
      <c r="B232" s="9" t="s">
        <v>3</v>
      </c>
      <c r="C232" s="9" t="s">
        <v>38</v>
      </c>
      <c r="D232" s="9">
        <v>7</v>
      </c>
    </row>
    <row r="235" spans="2:5">
      <c r="B235" s="9" t="s">
        <v>4</v>
      </c>
      <c r="C235" s="9" t="s">
        <v>5</v>
      </c>
      <c r="D235" s="9" t="s">
        <v>6</v>
      </c>
      <c r="E235" s="9" t="s">
        <v>7</v>
      </c>
    </row>
    <row r="236" spans="2:5">
      <c r="B236" s="9" t="s">
        <v>8</v>
      </c>
      <c r="C236" s="97">
        <f>252640.02+2505.89</f>
        <v>255145.91</v>
      </c>
      <c r="D236" s="97">
        <f>234227.96+2505.89</f>
        <v>236733.85</v>
      </c>
      <c r="E236" s="10">
        <f>D260</f>
        <v>155365.54543519503</v>
      </c>
    </row>
    <row r="237" spans="2:5">
      <c r="B237" s="9" t="s">
        <v>9</v>
      </c>
      <c r="E237" s="10">
        <f>C236-E236</f>
        <v>99780.364564804971</v>
      </c>
    </row>
    <row r="239" spans="2:5">
      <c r="B239" s="9" t="s">
        <v>10</v>
      </c>
      <c r="D239" s="9" t="s">
        <v>11</v>
      </c>
    </row>
    <row r="241" spans="1:4" ht="28.8">
      <c r="B241" s="42" t="s">
        <v>94</v>
      </c>
      <c r="D241" s="10">
        <v>1887.81</v>
      </c>
    </row>
    <row r="242" spans="1:4" ht="28.8">
      <c r="B242" s="42" t="s">
        <v>331</v>
      </c>
      <c r="D242" s="10">
        <v>2791.28</v>
      </c>
    </row>
    <row r="243" spans="1:4" ht="28.8">
      <c r="B243" s="42" t="s">
        <v>215</v>
      </c>
      <c r="D243" s="10">
        <v>2397.52</v>
      </c>
    </row>
    <row r="244" spans="1:4">
      <c r="B244" s="42" t="s">
        <v>332</v>
      </c>
      <c r="D244" s="10">
        <v>12256.89</v>
      </c>
    </row>
    <row r="245" spans="1:4" ht="28.8">
      <c r="B245" s="42" t="s">
        <v>333</v>
      </c>
      <c r="D245" s="10">
        <v>11369.22</v>
      </c>
    </row>
    <row r="246" spans="1:4" ht="28.8">
      <c r="B246" s="42" t="s">
        <v>334</v>
      </c>
      <c r="D246" s="10">
        <v>1197.73</v>
      </c>
    </row>
    <row r="247" spans="1:4" ht="28.8">
      <c r="B247" s="42" t="s">
        <v>94</v>
      </c>
      <c r="D247" s="10">
        <v>1592.6554351950001</v>
      </c>
    </row>
    <row r="248" spans="1:4">
      <c r="B248" s="42" t="s">
        <v>154</v>
      </c>
      <c r="D248" s="10">
        <v>3283.75</v>
      </c>
    </row>
    <row r="249" spans="1:4">
      <c r="B249" s="42" t="s">
        <v>335</v>
      </c>
      <c r="D249" s="10">
        <v>7796.15</v>
      </c>
    </row>
    <row r="250" spans="1:4" ht="28.8">
      <c r="B250" s="42" t="s">
        <v>336</v>
      </c>
      <c r="D250" s="10">
        <v>3657.7</v>
      </c>
    </row>
    <row r="251" spans="1:4">
      <c r="B251" s="42" t="s">
        <v>337</v>
      </c>
      <c r="D251" s="10">
        <v>90000</v>
      </c>
    </row>
    <row r="252" spans="1:4">
      <c r="B252" s="42" t="s">
        <v>60</v>
      </c>
      <c r="D252" s="10">
        <v>780.64</v>
      </c>
    </row>
    <row r="253" spans="1:4">
      <c r="B253" s="42" t="s">
        <v>338</v>
      </c>
      <c r="D253" s="10">
        <v>9432.58</v>
      </c>
    </row>
    <row r="254" spans="1:4">
      <c r="A254" s="55"/>
      <c r="B254" s="3" t="s">
        <v>303</v>
      </c>
      <c r="C254" s="55"/>
      <c r="D254" s="4">
        <v>5291.45</v>
      </c>
    </row>
    <row r="255" spans="1:4" ht="27">
      <c r="A255" s="55"/>
      <c r="B255" s="92" t="s">
        <v>94</v>
      </c>
      <c r="C255" s="55"/>
      <c r="D255" s="63">
        <v>1630.17</v>
      </c>
    </row>
    <row r="256" spans="1:4">
      <c r="A256" s="55"/>
      <c r="B256" s="55"/>
      <c r="C256" s="55"/>
      <c r="D256" s="55"/>
    </row>
    <row r="260" spans="2:4">
      <c r="B260" s="9" t="s">
        <v>12</v>
      </c>
      <c r="D260" s="10">
        <f>SUM(D240:D259)</f>
        <v>155365.54543519503</v>
      </c>
    </row>
    <row r="262" spans="2:4">
      <c r="B262" s="9" t="s">
        <v>13</v>
      </c>
    </row>
    <row r="263" spans="2:4">
      <c r="B263" s="9" t="s">
        <v>14</v>
      </c>
      <c r="C263" s="9" t="s">
        <v>51</v>
      </c>
    </row>
    <row r="269" spans="2:4">
      <c r="C269" s="9" t="s">
        <v>0</v>
      </c>
    </row>
    <row r="270" spans="2:4">
      <c r="C270" s="9" t="s">
        <v>1</v>
      </c>
    </row>
    <row r="271" spans="2:4">
      <c r="B271" s="9" t="s">
        <v>2</v>
      </c>
    </row>
    <row r="272" spans="2:4">
      <c r="C272" s="9" t="s">
        <v>72</v>
      </c>
    </row>
    <row r="273" spans="2:5">
      <c r="B273" s="9" t="s">
        <v>3</v>
      </c>
      <c r="C273" s="9" t="s">
        <v>38</v>
      </c>
      <c r="D273" s="9">
        <v>10</v>
      </c>
    </row>
    <row r="276" spans="2:5">
      <c r="B276" s="9" t="s">
        <v>4</v>
      </c>
      <c r="C276" s="9" t="s">
        <v>5</v>
      </c>
      <c r="D276" s="9" t="s">
        <v>6</v>
      </c>
      <c r="E276" s="9" t="s">
        <v>7</v>
      </c>
    </row>
    <row r="277" spans="2:5">
      <c r="B277" s="9" t="s">
        <v>8</v>
      </c>
      <c r="C277" s="9">
        <v>216701.04</v>
      </c>
      <c r="D277" s="9">
        <v>200699.40999999997</v>
      </c>
      <c r="E277" s="10">
        <f>D297</f>
        <v>20274.471357630002</v>
      </c>
    </row>
    <row r="278" spans="2:5">
      <c r="B278" s="9" t="s">
        <v>9</v>
      </c>
      <c r="E278" s="10">
        <f>C277-E277</f>
        <v>196426.56864237</v>
      </c>
    </row>
    <row r="280" spans="2:5">
      <c r="B280" s="9" t="s">
        <v>10</v>
      </c>
      <c r="D280" s="9" t="s">
        <v>11</v>
      </c>
    </row>
    <row r="282" spans="2:5">
      <c r="B282" s="42" t="s">
        <v>84</v>
      </c>
      <c r="D282" s="10">
        <v>476.77</v>
      </c>
    </row>
    <row r="283" spans="2:5">
      <c r="B283" s="42" t="s">
        <v>316</v>
      </c>
      <c r="D283" s="10">
        <v>2098.15</v>
      </c>
    </row>
    <row r="284" spans="2:5" ht="28.8">
      <c r="B284" s="42" t="s">
        <v>339</v>
      </c>
      <c r="D284" s="10">
        <v>6628.1</v>
      </c>
    </row>
    <row r="285" spans="2:5">
      <c r="B285" s="42" t="s">
        <v>340</v>
      </c>
      <c r="D285" s="10">
        <v>2022.87</v>
      </c>
    </row>
    <row r="286" spans="2:5">
      <c r="B286" s="42" t="s">
        <v>69</v>
      </c>
      <c r="D286" s="10">
        <v>929.29</v>
      </c>
    </row>
    <row r="287" spans="2:5">
      <c r="B287" s="42" t="s">
        <v>84</v>
      </c>
      <c r="D287" s="10">
        <v>161.37886264500003</v>
      </c>
    </row>
    <row r="288" spans="2:5" ht="28.8">
      <c r="B288" s="42" t="s">
        <v>341</v>
      </c>
      <c r="D288" s="10">
        <v>2087.13</v>
      </c>
    </row>
    <row r="289" spans="2:4">
      <c r="B289" s="42" t="s">
        <v>342</v>
      </c>
      <c r="D289" s="10">
        <v>1627.95</v>
      </c>
    </row>
    <row r="290" spans="2:4">
      <c r="B290" s="42" t="s">
        <v>85</v>
      </c>
      <c r="D290" s="10">
        <v>1152.672494985</v>
      </c>
    </row>
    <row r="291" spans="2:4">
      <c r="B291" s="42" t="s">
        <v>188</v>
      </c>
      <c r="D291" s="10">
        <v>1112.72</v>
      </c>
    </row>
    <row r="292" spans="2:4" ht="28.8">
      <c r="B292" s="42" t="s">
        <v>94</v>
      </c>
      <c r="D292" s="10">
        <v>1977.44</v>
      </c>
    </row>
    <row r="297" spans="2:4">
      <c r="B297" s="9" t="s">
        <v>12</v>
      </c>
      <c r="D297" s="10">
        <f>SUM(D281:D296)</f>
        <v>20274.471357630002</v>
      </c>
    </row>
    <row r="299" spans="2:4">
      <c r="B299" s="9" t="s">
        <v>13</v>
      </c>
    </row>
    <row r="300" spans="2:4">
      <c r="B300" s="9" t="s">
        <v>14</v>
      </c>
      <c r="C300" s="9" t="s">
        <v>51</v>
      </c>
    </row>
    <row r="304" spans="2:4">
      <c r="C304" s="9" t="s">
        <v>0</v>
      </c>
    </row>
    <row r="305" spans="2:5">
      <c r="C305" s="9" t="s">
        <v>1</v>
      </c>
    </row>
    <row r="306" spans="2:5">
      <c r="B306" s="9" t="s">
        <v>2</v>
      </c>
    </row>
    <row r="307" spans="2:5">
      <c r="C307" s="9" t="s">
        <v>72</v>
      </c>
    </row>
    <row r="308" spans="2:5">
      <c r="B308" s="9" t="s">
        <v>3</v>
      </c>
      <c r="C308" s="9" t="s">
        <v>38</v>
      </c>
      <c r="D308" s="9">
        <v>11</v>
      </c>
    </row>
    <row r="311" spans="2:5">
      <c r="B311" s="9" t="s">
        <v>4</v>
      </c>
      <c r="C311" s="9" t="s">
        <v>5</v>
      </c>
      <c r="D311" s="9" t="s">
        <v>6</v>
      </c>
      <c r="E311" s="9" t="s">
        <v>7</v>
      </c>
    </row>
    <row r="312" spans="2:5">
      <c r="B312" s="9" t="s">
        <v>8</v>
      </c>
      <c r="C312" s="97">
        <f>144527.16+42395.7</f>
        <v>186922.86</v>
      </c>
      <c r="D312" s="97">
        <f>39546.78+42395.7</f>
        <v>81942.48</v>
      </c>
      <c r="E312" s="10">
        <f>D338</f>
        <v>91308.305951085</v>
      </c>
    </row>
    <row r="313" spans="2:5">
      <c r="B313" s="9" t="s">
        <v>9</v>
      </c>
      <c r="E313" s="10">
        <f>C312-E312</f>
        <v>95614.554048914986</v>
      </c>
    </row>
    <row r="315" spans="2:5">
      <c r="B315" s="9" t="s">
        <v>10</v>
      </c>
      <c r="D315" s="9" t="s">
        <v>11</v>
      </c>
    </row>
    <row r="317" spans="2:5">
      <c r="B317" s="42" t="s">
        <v>121</v>
      </c>
      <c r="D317" s="10">
        <v>5337.8950000000004</v>
      </c>
    </row>
    <row r="318" spans="2:5">
      <c r="B318" s="42" t="s">
        <v>343</v>
      </c>
      <c r="D318" s="10">
        <v>1134.3509510850001</v>
      </c>
    </row>
    <row r="319" spans="2:5">
      <c r="B319" s="42" t="s">
        <v>206</v>
      </c>
      <c r="D319" s="10">
        <v>426.9</v>
      </c>
    </row>
    <row r="320" spans="2:5">
      <c r="B320" s="42" t="s">
        <v>344</v>
      </c>
      <c r="D320" s="10">
        <v>909.16</v>
      </c>
    </row>
    <row r="321" spans="2:4" ht="28.8">
      <c r="B321" s="42" t="s">
        <v>324</v>
      </c>
      <c r="D321" s="10">
        <v>83500</v>
      </c>
    </row>
    <row r="338" spans="2:5">
      <c r="B338" s="9" t="s">
        <v>12</v>
      </c>
      <c r="D338" s="10">
        <f>SUM(D316:D337)</f>
        <v>91308.305951085</v>
      </c>
    </row>
    <row r="340" spans="2:5">
      <c r="B340" s="9" t="s">
        <v>13</v>
      </c>
    </row>
    <row r="341" spans="2:5">
      <c r="B341" s="9" t="s">
        <v>14</v>
      </c>
      <c r="C341" s="9" t="s">
        <v>51</v>
      </c>
    </row>
    <row r="343" spans="2:5">
      <c r="C343" s="9" t="s">
        <v>0</v>
      </c>
    </row>
    <row r="344" spans="2:5">
      <c r="C344" s="9" t="s">
        <v>1</v>
      </c>
    </row>
    <row r="345" spans="2:5">
      <c r="B345" s="9" t="s">
        <v>2</v>
      </c>
    </row>
    <row r="346" spans="2:5">
      <c r="C346" s="9" t="s">
        <v>72</v>
      </c>
    </row>
    <row r="347" spans="2:5">
      <c r="B347" s="9" t="s">
        <v>3</v>
      </c>
      <c r="C347" s="9" t="s">
        <v>38</v>
      </c>
      <c r="D347" s="9">
        <v>14</v>
      </c>
    </row>
    <row r="350" spans="2:5">
      <c r="B350" s="9" t="s">
        <v>4</v>
      </c>
      <c r="C350" s="9" t="s">
        <v>5</v>
      </c>
      <c r="D350" s="9" t="s">
        <v>6</v>
      </c>
      <c r="E350" s="9" t="s">
        <v>7</v>
      </c>
    </row>
    <row r="351" spans="2:5">
      <c r="B351" s="9" t="s">
        <v>8</v>
      </c>
      <c r="C351" s="97">
        <f>21012+43840.9</f>
        <v>64852.9</v>
      </c>
      <c r="D351" s="97">
        <f>20060.04+43840.9</f>
        <v>63900.94</v>
      </c>
      <c r="E351" s="9">
        <f>D371</f>
        <v>15322.949999999999</v>
      </c>
    </row>
    <row r="352" spans="2:5">
      <c r="B352" s="9" t="s">
        <v>9</v>
      </c>
      <c r="E352" s="9">
        <f>C351-E351</f>
        <v>49529.950000000004</v>
      </c>
    </row>
    <row r="354" spans="2:4">
      <c r="B354" s="9" t="s">
        <v>10</v>
      </c>
      <c r="D354" s="9" t="s">
        <v>11</v>
      </c>
    </row>
    <row r="356" spans="2:4">
      <c r="B356" s="42" t="s">
        <v>84</v>
      </c>
      <c r="D356" s="10">
        <v>317.85000000000002</v>
      </c>
    </row>
    <row r="357" spans="2:4">
      <c r="B357" s="42" t="s">
        <v>345</v>
      </c>
      <c r="D357" s="10">
        <v>1136.3800000000001</v>
      </c>
    </row>
    <row r="358" spans="2:4" ht="28.8">
      <c r="B358" s="42" t="s">
        <v>346</v>
      </c>
      <c r="D358" s="10">
        <v>13545.96</v>
      </c>
    </row>
    <row r="359" spans="2:4">
      <c r="B359" s="42" t="s">
        <v>84</v>
      </c>
      <c r="D359" s="10">
        <v>322.76</v>
      </c>
    </row>
    <row r="371" spans="2:5">
      <c r="B371" s="9" t="s">
        <v>12</v>
      </c>
      <c r="D371" s="9">
        <f>SUM(D355:D370)</f>
        <v>15322.949999999999</v>
      </c>
    </row>
    <row r="373" spans="2:5">
      <c r="B373" s="9" t="s">
        <v>13</v>
      </c>
    </row>
    <row r="374" spans="2:5">
      <c r="B374" s="9" t="s">
        <v>14</v>
      </c>
      <c r="C374" s="9" t="s">
        <v>51</v>
      </c>
    </row>
    <row r="376" spans="2:5">
      <c r="C376" s="9" t="s">
        <v>0</v>
      </c>
    </row>
    <row r="377" spans="2:5">
      <c r="C377" s="9" t="s">
        <v>1</v>
      </c>
    </row>
    <row r="378" spans="2:5">
      <c r="B378" s="9" t="s">
        <v>2</v>
      </c>
    </row>
    <row r="379" spans="2:5">
      <c r="C379" s="9" t="s">
        <v>72</v>
      </c>
    </row>
    <row r="380" spans="2:5">
      <c r="B380" s="9" t="s">
        <v>3</v>
      </c>
      <c r="C380" s="9" t="s">
        <v>38</v>
      </c>
      <c r="D380" s="9">
        <v>15</v>
      </c>
    </row>
    <row r="383" spans="2:5">
      <c r="B383" s="9" t="s">
        <v>4</v>
      </c>
      <c r="C383" s="9" t="s">
        <v>5</v>
      </c>
      <c r="D383" s="9" t="s">
        <v>6</v>
      </c>
      <c r="E383" s="9" t="s">
        <v>7</v>
      </c>
    </row>
    <row r="384" spans="2:5">
      <c r="B384" s="9" t="s">
        <v>8</v>
      </c>
      <c r="C384" s="9">
        <v>167176.32000000001</v>
      </c>
      <c r="D384" s="9">
        <v>151953.35</v>
      </c>
      <c r="E384" s="10">
        <f>D406</f>
        <v>16364.548862645001</v>
      </c>
    </row>
    <row r="385" spans="2:5">
      <c r="B385" s="9" t="s">
        <v>9</v>
      </c>
      <c r="E385" s="10">
        <f>C384-E384</f>
        <v>150811.77113735501</v>
      </c>
    </row>
    <row r="387" spans="2:5">
      <c r="B387" s="9" t="s">
        <v>10</v>
      </c>
      <c r="D387" s="9" t="s">
        <v>11</v>
      </c>
    </row>
    <row r="389" spans="2:5" ht="28.8">
      <c r="B389" s="42" t="s">
        <v>347</v>
      </c>
      <c r="D389" s="10">
        <v>1161.1400000000001</v>
      </c>
    </row>
    <row r="390" spans="2:5" ht="28.8">
      <c r="B390" s="42" t="s">
        <v>258</v>
      </c>
    </row>
    <row r="391" spans="2:5">
      <c r="B391" s="42" t="s">
        <v>59</v>
      </c>
      <c r="D391" s="10">
        <v>672.68</v>
      </c>
    </row>
    <row r="392" spans="2:5">
      <c r="B392" s="42" t="s">
        <v>84</v>
      </c>
      <c r="D392" s="10">
        <v>158.95886264500004</v>
      </c>
    </row>
    <row r="393" spans="2:5">
      <c r="B393" s="42" t="s">
        <v>90</v>
      </c>
      <c r="D393" s="10">
        <v>708.30000000000007</v>
      </c>
    </row>
    <row r="394" spans="2:5">
      <c r="B394" s="42" t="s">
        <v>288</v>
      </c>
      <c r="D394" s="10">
        <v>771.51</v>
      </c>
    </row>
    <row r="395" spans="2:5">
      <c r="B395" s="42" t="s">
        <v>112</v>
      </c>
      <c r="D395" s="10">
        <v>1631.86</v>
      </c>
    </row>
    <row r="396" spans="2:5">
      <c r="B396" s="42" t="s">
        <v>141</v>
      </c>
      <c r="D396" s="10">
        <v>974.51</v>
      </c>
    </row>
    <row r="397" spans="2:5" ht="28.8">
      <c r="B397" s="42" t="s">
        <v>175</v>
      </c>
      <c r="D397" s="10">
        <v>10285.59</v>
      </c>
    </row>
    <row r="403" spans="2:4" ht="19.8" customHeight="1"/>
    <row r="406" spans="2:4">
      <c r="B406" s="9" t="s">
        <v>12</v>
      </c>
      <c r="D406" s="10">
        <f>SUM(D388:D405)</f>
        <v>16364.548862645001</v>
      </c>
    </row>
    <row r="408" spans="2:4">
      <c r="B408" s="9" t="s">
        <v>13</v>
      </c>
    </row>
    <row r="409" spans="2:4">
      <c r="B409" s="9" t="s">
        <v>14</v>
      </c>
      <c r="C409" s="9" t="s">
        <v>51</v>
      </c>
    </row>
    <row r="410" spans="2:4">
      <c r="C410" s="9" t="s">
        <v>0</v>
      </c>
    </row>
    <row r="411" spans="2:4">
      <c r="C411" s="9" t="s">
        <v>1</v>
      </c>
    </row>
    <row r="412" spans="2:4">
      <c r="B412" s="9" t="s">
        <v>2</v>
      </c>
    </row>
    <row r="413" spans="2:4">
      <c r="C413" s="9" t="s">
        <v>72</v>
      </c>
    </row>
    <row r="414" spans="2:4">
      <c r="B414" s="9" t="s">
        <v>3</v>
      </c>
      <c r="C414" s="9" t="s">
        <v>38</v>
      </c>
      <c r="D414" s="9">
        <v>16</v>
      </c>
    </row>
    <row r="417" spans="2:5">
      <c r="B417" s="9" t="s">
        <v>4</v>
      </c>
      <c r="C417" s="9" t="s">
        <v>5</v>
      </c>
      <c r="D417" s="9" t="s">
        <v>6</v>
      </c>
      <c r="E417" s="9" t="s">
        <v>7</v>
      </c>
    </row>
    <row r="418" spans="2:5">
      <c r="B418" s="9" t="s">
        <v>8</v>
      </c>
      <c r="C418" s="97">
        <f>243101.22+1700.81</f>
        <v>244802.03</v>
      </c>
      <c r="D418" s="97">
        <f>223113.53+1700.81</f>
        <v>224814.34</v>
      </c>
      <c r="E418" s="10">
        <f>D443</f>
        <v>455539.51960018993</v>
      </c>
    </row>
    <row r="419" spans="2:5">
      <c r="B419" s="9" t="s">
        <v>9</v>
      </c>
      <c r="E419" s="10">
        <f>C418-E418</f>
        <v>-210737.48960018993</v>
      </c>
    </row>
    <row r="421" spans="2:5">
      <c r="B421" s="9" t="s">
        <v>10</v>
      </c>
      <c r="D421" s="9" t="s">
        <v>11</v>
      </c>
    </row>
    <row r="423" spans="2:5" ht="28.8">
      <c r="B423" s="42" t="s">
        <v>108</v>
      </c>
      <c r="D423" s="10">
        <v>86564</v>
      </c>
    </row>
    <row r="424" spans="2:5" ht="28.8">
      <c r="B424" s="42" t="s">
        <v>312</v>
      </c>
      <c r="D424" s="10">
        <v>2746.1</v>
      </c>
    </row>
    <row r="425" spans="2:5">
      <c r="B425" s="42" t="s">
        <v>263</v>
      </c>
      <c r="D425" s="10">
        <v>9586.7999999999993</v>
      </c>
    </row>
    <row r="426" spans="2:5" ht="28.8">
      <c r="B426" s="42" t="s">
        <v>348</v>
      </c>
      <c r="D426" s="10">
        <v>4241.2</v>
      </c>
    </row>
    <row r="427" spans="2:5" ht="28.8">
      <c r="B427" s="42" t="s">
        <v>152</v>
      </c>
      <c r="D427" s="10">
        <v>67474</v>
      </c>
    </row>
    <row r="428" spans="2:5">
      <c r="B428" s="42" t="s">
        <v>132</v>
      </c>
      <c r="D428" s="10">
        <v>5725.12</v>
      </c>
    </row>
    <row r="429" spans="2:5">
      <c r="B429" s="42" t="s">
        <v>349</v>
      </c>
      <c r="D429" s="10">
        <v>28065</v>
      </c>
    </row>
    <row r="430" spans="2:5" ht="28.8">
      <c r="B430" s="42" t="s">
        <v>225</v>
      </c>
      <c r="D430" s="10">
        <v>1653.56</v>
      </c>
    </row>
    <row r="431" spans="2:5">
      <c r="B431" s="42" t="s">
        <v>90</v>
      </c>
      <c r="D431" s="10">
        <v>708.30000000000007</v>
      </c>
    </row>
    <row r="432" spans="2:5" ht="28.8">
      <c r="B432" s="42" t="s">
        <v>350</v>
      </c>
      <c r="D432" s="10">
        <v>14014.31</v>
      </c>
    </row>
    <row r="433" spans="1:4" ht="28.8">
      <c r="B433" s="42" t="s">
        <v>94</v>
      </c>
      <c r="D433" s="10">
        <v>1635.005435195</v>
      </c>
    </row>
    <row r="434" spans="1:4">
      <c r="B434" s="42" t="s">
        <v>112</v>
      </c>
      <c r="D434" s="10">
        <v>1631.86</v>
      </c>
    </row>
    <row r="435" spans="1:4">
      <c r="B435" s="42" t="s">
        <v>351</v>
      </c>
      <c r="D435" s="10">
        <v>7229.58</v>
      </c>
    </row>
    <row r="436" spans="1:4">
      <c r="B436" s="42" t="s">
        <v>85</v>
      </c>
      <c r="D436" s="10">
        <v>293.47416499500002</v>
      </c>
    </row>
    <row r="437" spans="1:4" ht="28.8">
      <c r="B437" s="42" t="s">
        <v>352</v>
      </c>
      <c r="D437" s="10">
        <v>191560</v>
      </c>
    </row>
    <row r="438" spans="1:4">
      <c r="B438" s="42" t="s">
        <v>353</v>
      </c>
      <c r="D438" s="10">
        <v>8561.7099999999991</v>
      </c>
    </row>
    <row r="439" spans="1:4" ht="28.8">
      <c r="B439" s="42" t="s">
        <v>354</v>
      </c>
      <c r="D439" s="10">
        <v>1603.63</v>
      </c>
    </row>
    <row r="440" spans="1:4" ht="28.8">
      <c r="B440" s="42" t="s">
        <v>355</v>
      </c>
      <c r="D440" s="10">
        <v>21904</v>
      </c>
    </row>
    <row r="441" spans="1:4">
      <c r="A441" s="55"/>
      <c r="B441" s="93" t="s">
        <v>85</v>
      </c>
      <c r="C441" s="55"/>
      <c r="D441" s="63">
        <v>341.87</v>
      </c>
    </row>
    <row r="443" spans="1:4">
      <c r="B443" s="9" t="s">
        <v>12</v>
      </c>
      <c r="D443" s="10">
        <f>SUM(D422:D442)</f>
        <v>455539.51960018993</v>
      </c>
    </row>
    <row r="445" spans="1:4">
      <c r="B445" s="9" t="s">
        <v>13</v>
      </c>
    </row>
    <row r="446" spans="1:4">
      <c r="B446" s="9" t="s">
        <v>14</v>
      </c>
      <c r="C446" s="9" t="s">
        <v>51</v>
      </c>
    </row>
    <row r="447" spans="1:4">
      <c r="C447" s="9" t="s">
        <v>0</v>
      </c>
    </row>
    <row r="448" spans="1:4">
      <c r="C448" s="9" t="s">
        <v>1</v>
      </c>
    </row>
    <row r="449" spans="2:5">
      <c r="B449" s="9" t="s">
        <v>2</v>
      </c>
    </row>
    <row r="450" spans="2:5">
      <c r="C450" s="9" t="s">
        <v>72</v>
      </c>
    </row>
    <row r="451" spans="2:5">
      <c r="B451" s="9" t="s">
        <v>3</v>
      </c>
      <c r="C451" s="9" t="s">
        <v>38</v>
      </c>
      <c r="D451" s="9">
        <v>17</v>
      </c>
    </row>
    <row r="454" spans="2:5">
      <c r="B454" s="9" t="s">
        <v>4</v>
      </c>
      <c r="C454" s="9" t="s">
        <v>5</v>
      </c>
      <c r="D454" s="9" t="s">
        <v>6</v>
      </c>
      <c r="E454" s="9" t="s">
        <v>7</v>
      </c>
    </row>
    <row r="455" spans="2:5">
      <c r="B455" s="9" t="s">
        <v>8</v>
      </c>
      <c r="C455" s="9">
        <v>158467.38</v>
      </c>
      <c r="D455" s="9">
        <v>145046.49</v>
      </c>
      <c r="E455" s="10">
        <f>D475</f>
        <v>421323.06494078512</v>
      </c>
    </row>
    <row r="456" spans="2:5">
      <c r="B456" s="9" t="s">
        <v>9</v>
      </c>
      <c r="E456" s="10">
        <f>C455-E455</f>
        <v>-262855.68494078511</v>
      </c>
    </row>
    <row r="458" spans="2:5">
      <c r="B458" s="9" t="s">
        <v>10</v>
      </c>
      <c r="D458" s="9" t="s">
        <v>11</v>
      </c>
    </row>
    <row r="460" spans="2:5">
      <c r="B460" s="42" t="s">
        <v>356</v>
      </c>
      <c r="D460" s="10">
        <v>382023</v>
      </c>
    </row>
    <row r="461" spans="2:5" ht="28.8">
      <c r="B461" s="42" t="s">
        <v>94</v>
      </c>
      <c r="D461" s="10">
        <v>1615.0404351950001</v>
      </c>
    </row>
    <row r="462" spans="2:5">
      <c r="B462" s="42" t="s">
        <v>149</v>
      </c>
      <c r="D462" s="10">
        <v>909.49450559000013</v>
      </c>
    </row>
    <row r="463" spans="2:5">
      <c r="B463" s="42" t="s">
        <v>357</v>
      </c>
      <c r="D463" s="10">
        <v>13419.78</v>
      </c>
    </row>
    <row r="464" spans="2:5">
      <c r="B464" s="42" t="s">
        <v>90</v>
      </c>
      <c r="D464" s="10">
        <v>708.30000000000007</v>
      </c>
    </row>
    <row r="465" spans="2:4" ht="28.8">
      <c r="B465" s="42" t="s">
        <v>358</v>
      </c>
      <c r="D465" s="10">
        <v>2251.0300000000002</v>
      </c>
    </row>
    <row r="466" spans="2:4" ht="28.8">
      <c r="B466" s="42" t="s">
        <v>359</v>
      </c>
      <c r="D466" s="10">
        <v>632.03</v>
      </c>
    </row>
    <row r="467" spans="2:4" ht="28.8">
      <c r="B467" s="42" t="s">
        <v>360</v>
      </c>
      <c r="D467" s="10">
        <v>1193.56</v>
      </c>
    </row>
    <row r="468" spans="2:4">
      <c r="B468" s="42" t="s">
        <v>112</v>
      </c>
      <c r="D468" s="10">
        <v>4895.58</v>
      </c>
    </row>
    <row r="469" spans="2:4">
      <c r="B469" s="42" t="s">
        <v>112</v>
      </c>
      <c r="D469" s="10">
        <v>1631.86</v>
      </c>
    </row>
    <row r="470" spans="2:4" ht="28.8">
      <c r="B470" s="42" t="s">
        <v>312</v>
      </c>
      <c r="D470" s="10">
        <v>3191.38</v>
      </c>
    </row>
    <row r="471" spans="2:4" ht="28.8">
      <c r="B471" s="42" t="s">
        <v>361</v>
      </c>
      <c r="D471" s="10">
        <v>4892</v>
      </c>
    </row>
    <row r="472" spans="2:4">
      <c r="B472" s="42" t="s">
        <v>362</v>
      </c>
      <c r="D472" s="10">
        <v>3960.01</v>
      </c>
    </row>
    <row r="475" spans="2:4">
      <c r="B475" s="9" t="s">
        <v>12</v>
      </c>
      <c r="D475" s="10">
        <f>SUM(D459:D474)</f>
        <v>421323.06494078512</v>
      </c>
    </row>
    <row r="477" spans="2:4">
      <c r="B477" s="9" t="s">
        <v>13</v>
      </c>
    </row>
    <row r="478" spans="2:4">
      <c r="B478" s="9" t="s">
        <v>14</v>
      </c>
      <c r="C478" s="9" t="s">
        <v>51</v>
      </c>
    </row>
    <row r="480" spans="2:4">
      <c r="C480" s="9" t="s">
        <v>0</v>
      </c>
    </row>
    <row r="481" spans="2:5">
      <c r="C481" s="9" t="s">
        <v>1</v>
      </c>
    </row>
    <row r="482" spans="2:5">
      <c r="B482" s="9" t="s">
        <v>2</v>
      </c>
    </row>
    <row r="483" spans="2:5">
      <c r="C483" s="9" t="s">
        <v>72</v>
      </c>
    </row>
    <row r="484" spans="2:5">
      <c r="B484" s="9" t="s">
        <v>3</v>
      </c>
      <c r="C484" s="9" t="s">
        <v>38</v>
      </c>
      <c r="D484" s="9">
        <v>18</v>
      </c>
    </row>
    <row r="487" spans="2:5">
      <c r="B487" s="9" t="s">
        <v>4</v>
      </c>
      <c r="C487" s="9" t="s">
        <v>5</v>
      </c>
      <c r="D487" s="9" t="s">
        <v>6</v>
      </c>
      <c r="E487" s="9" t="s">
        <v>7</v>
      </c>
    </row>
    <row r="488" spans="2:5">
      <c r="B488" s="9" t="s">
        <v>8</v>
      </c>
      <c r="C488" s="9">
        <v>204474.36</v>
      </c>
      <c r="D488" s="9">
        <v>192829.5</v>
      </c>
      <c r="E488" s="9">
        <f>D508</f>
        <v>44823.37</v>
      </c>
    </row>
    <row r="489" spans="2:5">
      <c r="B489" s="9" t="s">
        <v>9</v>
      </c>
      <c r="E489" s="9">
        <f>C488-E488</f>
        <v>159650.99</v>
      </c>
    </row>
    <row r="491" spans="2:5">
      <c r="B491" s="9" t="s">
        <v>10</v>
      </c>
      <c r="D491" s="9" t="s">
        <v>11</v>
      </c>
    </row>
    <row r="493" spans="2:5">
      <c r="B493" s="42" t="s">
        <v>363</v>
      </c>
      <c r="D493" s="10">
        <v>1315.4</v>
      </c>
    </row>
    <row r="494" spans="2:5" ht="28.8">
      <c r="B494" s="42" t="s">
        <v>364</v>
      </c>
    </row>
    <row r="495" spans="2:5">
      <c r="B495" s="42" t="s">
        <v>149</v>
      </c>
    </row>
    <row r="496" spans="2:5" ht="28.8">
      <c r="B496" s="42" t="s">
        <v>365</v>
      </c>
      <c r="D496" s="10">
        <v>3361.56</v>
      </c>
    </row>
    <row r="497" spans="2:4">
      <c r="B497" s="42" t="s">
        <v>332</v>
      </c>
      <c r="D497" s="10">
        <v>11374.8</v>
      </c>
    </row>
    <row r="498" spans="2:4" ht="28.8">
      <c r="B498" s="42" t="s">
        <v>366</v>
      </c>
      <c r="D498" s="10">
        <v>1710.04</v>
      </c>
    </row>
    <row r="499" spans="2:4" ht="28.8">
      <c r="B499" s="42" t="s">
        <v>367</v>
      </c>
      <c r="D499" s="10">
        <v>3429.36</v>
      </c>
    </row>
    <row r="500" spans="2:4" ht="28.8">
      <c r="B500" s="42" t="s">
        <v>368</v>
      </c>
      <c r="D500" s="10">
        <v>11136</v>
      </c>
    </row>
    <row r="501" spans="2:4" ht="28.8">
      <c r="B501" s="42" t="s">
        <v>369</v>
      </c>
      <c r="D501" s="10">
        <v>4462</v>
      </c>
    </row>
    <row r="502" spans="2:4" ht="28.8">
      <c r="B502" s="42" t="s">
        <v>370</v>
      </c>
      <c r="D502" s="10">
        <v>1078.71</v>
      </c>
    </row>
    <row r="503" spans="2:4">
      <c r="B503" s="42" t="s">
        <v>303</v>
      </c>
      <c r="D503" s="10">
        <v>5471.74</v>
      </c>
    </row>
    <row r="504" spans="2:4" ht="27">
      <c r="B504" s="94" t="s">
        <v>94</v>
      </c>
      <c r="C504" s="55"/>
      <c r="D504" s="63">
        <v>1483.76</v>
      </c>
    </row>
    <row r="505" spans="2:4">
      <c r="B505" s="55"/>
      <c r="C505" s="55"/>
      <c r="D505" s="55"/>
    </row>
    <row r="506" spans="2:4">
      <c r="B506" s="55"/>
      <c r="C506" s="55"/>
      <c r="D506" s="55"/>
    </row>
    <row r="508" spans="2:4" ht="19.2" customHeight="1">
      <c r="B508" s="9" t="s">
        <v>12</v>
      </c>
      <c r="D508" s="9">
        <f>SUM(D492:D507)</f>
        <v>44823.37</v>
      </c>
    </row>
    <row r="510" spans="2:4">
      <c r="B510" s="9" t="s">
        <v>13</v>
      </c>
    </row>
    <row r="511" spans="2:4">
      <c r="B511" s="9" t="s">
        <v>14</v>
      </c>
      <c r="C511" s="9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E141"/>
  <sheetViews>
    <sheetView topLeftCell="A85" workbookViewId="0">
      <selection activeCell="B81" sqref="B81:E109"/>
    </sheetView>
  </sheetViews>
  <sheetFormatPr defaultRowHeight="14.4"/>
  <cols>
    <col min="1" max="1" width="9.109375" style="9" customWidth="1"/>
    <col min="2" max="2" width="33.44140625" style="9" customWidth="1"/>
    <col min="3" max="3" width="18.6640625" style="9" customWidth="1"/>
    <col min="4" max="5" width="16.109375" style="9" customWidth="1"/>
  </cols>
  <sheetData>
    <row r="2" spans="2:5">
      <c r="C2" s="9" t="s">
        <v>0</v>
      </c>
    </row>
    <row r="3" spans="2:5">
      <c r="C3" s="9" t="s">
        <v>1</v>
      </c>
    </row>
    <row r="4" spans="2:5">
      <c r="B4" s="9" t="s">
        <v>2</v>
      </c>
    </row>
    <row r="5" spans="2:5">
      <c r="C5" s="9" t="s">
        <v>72</v>
      </c>
    </row>
    <row r="6" spans="2:5">
      <c r="B6" s="9" t="s">
        <v>3</v>
      </c>
      <c r="C6" s="9" t="s">
        <v>39</v>
      </c>
      <c r="D6" s="9">
        <v>1</v>
      </c>
    </row>
    <row r="9" spans="2:5">
      <c r="B9" s="9" t="s">
        <v>4</v>
      </c>
      <c r="C9" s="9" t="s">
        <v>5</v>
      </c>
      <c r="D9" s="9" t="s">
        <v>6</v>
      </c>
      <c r="E9" s="9" t="s">
        <v>7</v>
      </c>
    </row>
    <row r="10" spans="2:5">
      <c r="B10" s="9" t="s">
        <v>8</v>
      </c>
      <c r="C10" s="9">
        <v>168889.8</v>
      </c>
      <c r="D10" s="9">
        <v>158463.14000000001</v>
      </c>
      <c r="E10" s="10">
        <f>D36</f>
        <v>52517.35343450967</v>
      </c>
    </row>
    <row r="11" spans="2:5">
      <c r="B11" s="9" t="s">
        <v>9</v>
      </c>
      <c r="E11" s="10">
        <f>C10-E10</f>
        <v>116372.44656549032</v>
      </c>
    </row>
    <row r="13" spans="2:5">
      <c r="B13" s="9" t="s">
        <v>10</v>
      </c>
      <c r="D13" s="9" t="s">
        <v>11</v>
      </c>
    </row>
    <row r="15" spans="2:5">
      <c r="B15" s="42" t="s">
        <v>371</v>
      </c>
      <c r="D15" s="10">
        <v>825.67</v>
      </c>
    </row>
    <row r="16" spans="2:5">
      <c r="B16" s="42" t="s">
        <v>123</v>
      </c>
      <c r="D16" s="10">
        <v>373.76716765300006</v>
      </c>
    </row>
    <row r="17" spans="2:4">
      <c r="B17" s="42" t="s">
        <v>372</v>
      </c>
      <c r="D17" s="10">
        <v>571.21</v>
      </c>
    </row>
    <row r="18" spans="2:4">
      <c r="B18" s="42" t="s">
        <v>345</v>
      </c>
      <c r="D18" s="10">
        <v>1785.01</v>
      </c>
    </row>
    <row r="19" spans="2:4" ht="28.8">
      <c r="B19" s="42" t="s">
        <v>373</v>
      </c>
      <c r="D19" s="10">
        <v>15967</v>
      </c>
    </row>
    <row r="20" spans="2:4" ht="28.8">
      <c r="B20" s="42" t="s">
        <v>374</v>
      </c>
      <c r="D20" s="10">
        <v>5466.24</v>
      </c>
    </row>
    <row r="21" spans="2:4">
      <c r="B21" s="42" t="s">
        <v>121</v>
      </c>
      <c r="D21" s="10">
        <v>1800.8066666666666</v>
      </c>
    </row>
    <row r="22" spans="2:4">
      <c r="B22" s="42" t="s">
        <v>375</v>
      </c>
      <c r="D22" s="10">
        <v>3803.23</v>
      </c>
    </row>
    <row r="23" spans="2:4">
      <c r="B23" s="42" t="s">
        <v>376</v>
      </c>
      <c r="D23" s="10">
        <v>8819.4699999999993</v>
      </c>
    </row>
    <row r="24" spans="2:4">
      <c r="B24" s="42" t="s">
        <v>94</v>
      </c>
      <c r="D24" s="10">
        <v>1435.3554351950002</v>
      </c>
    </row>
    <row r="25" spans="2:4">
      <c r="B25" s="42" t="s">
        <v>377</v>
      </c>
      <c r="D25" s="10">
        <v>5332.86</v>
      </c>
    </row>
    <row r="26" spans="2:4">
      <c r="B26" s="42" t="s">
        <v>378</v>
      </c>
      <c r="D26" s="10">
        <v>4002.9</v>
      </c>
    </row>
    <row r="27" spans="2:4">
      <c r="B27" s="42" t="s">
        <v>94</v>
      </c>
      <c r="D27" s="10">
        <v>2040.36</v>
      </c>
    </row>
    <row r="28" spans="2:4">
      <c r="B28" s="42" t="s">
        <v>85</v>
      </c>
      <c r="D28" s="10">
        <v>293.47416499500002</v>
      </c>
    </row>
    <row r="36" spans="2:4">
      <c r="B36" s="9" t="s">
        <v>12</v>
      </c>
      <c r="D36" s="10">
        <f>SUM(D14:D35)</f>
        <v>52517.35343450967</v>
      </c>
    </row>
    <row r="38" spans="2:4">
      <c r="B38" s="9" t="s">
        <v>13</v>
      </c>
    </row>
    <row r="39" spans="2:4">
      <c r="B39" s="9" t="s">
        <v>14</v>
      </c>
      <c r="C39" s="9" t="s">
        <v>51</v>
      </c>
    </row>
    <row r="44" spans="2:4">
      <c r="C44" s="9" t="s">
        <v>0</v>
      </c>
    </row>
    <row r="45" spans="2:4">
      <c r="C45" s="9" t="s">
        <v>1</v>
      </c>
    </row>
    <row r="46" spans="2:4">
      <c r="B46" s="9" t="s">
        <v>2</v>
      </c>
    </row>
    <row r="47" spans="2:4">
      <c r="C47" s="9" t="s">
        <v>72</v>
      </c>
    </row>
    <row r="48" spans="2:4">
      <c r="B48" s="9" t="s">
        <v>3</v>
      </c>
      <c r="C48" s="9" t="s">
        <v>39</v>
      </c>
      <c r="D48" s="9">
        <v>2</v>
      </c>
    </row>
    <row r="51" spans="2:5">
      <c r="B51" s="9" t="s">
        <v>4</v>
      </c>
      <c r="C51" s="9" t="s">
        <v>5</v>
      </c>
      <c r="D51" s="9" t="s">
        <v>6</v>
      </c>
      <c r="E51" s="9" t="s">
        <v>7</v>
      </c>
    </row>
    <row r="52" spans="2:5">
      <c r="B52" s="9" t="s">
        <v>8</v>
      </c>
      <c r="C52" s="9">
        <v>150628.26</v>
      </c>
      <c r="D52" s="9">
        <v>136649.79999999999</v>
      </c>
      <c r="E52" s="10">
        <f>D75</f>
        <v>101737.27499665666</v>
      </c>
    </row>
    <row r="53" spans="2:5">
      <c r="B53" s="9" t="s">
        <v>9</v>
      </c>
      <c r="E53" s="10">
        <f>C52-E52</f>
        <v>48890.985003343347</v>
      </c>
    </row>
    <row r="55" spans="2:5">
      <c r="B55" s="9" t="s">
        <v>10</v>
      </c>
      <c r="D55" s="9" t="s">
        <v>11</v>
      </c>
    </row>
    <row r="57" spans="2:5">
      <c r="B57" s="42" t="s">
        <v>149</v>
      </c>
      <c r="D57" s="10">
        <v>692.77</v>
      </c>
    </row>
    <row r="58" spans="2:5">
      <c r="B58" s="42" t="s">
        <v>121</v>
      </c>
      <c r="D58" s="10">
        <v>1800.8066666666666</v>
      </c>
    </row>
    <row r="59" spans="2:5">
      <c r="B59" s="42" t="s">
        <v>55</v>
      </c>
      <c r="D59" s="10">
        <v>298.60000000000002</v>
      </c>
    </row>
    <row r="60" spans="2:5" ht="28.8">
      <c r="B60" s="42" t="s">
        <v>379</v>
      </c>
      <c r="D60" s="10">
        <v>95469</v>
      </c>
    </row>
    <row r="61" spans="2:5">
      <c r="B61" s="42" t="s">
        <v>380</v>
      </c>
      <c r="D61" s="10">
        <v>2889.15</v>
      </c>
    </row>
    <row r="62" spans="2:5">
      <c r="B62" s="42" t="s">
        <v>85</v>
      </c>
      <c r="D62" s="10">
        <v>586.94832999000005</v>
      </c>
    </row>
    <row r="74" spans="2:4" ht="20.399999999999999" customHeight="1"/>
    <row r="75" spans="2:4">
      <c r="B75" s="9" t="s">
        <v>12</v>
      </c>
      <c r="D75" s="10">
        <f>SUM(D56:D74)</f>
        <v>101737.27499665666</v>
      </c>
    </row>
    <row r="77" spans="2:4">
      <c r="B77" s="9" t="s">
        <v>13</v>
      </c>
    </row>
    <row r="78" spans="2:4">
      <c r="B78" s="9" t="s">
        <v>14</v>
      </c>
      <c r="C78" s="9" t="s">
        <v>51</v>
      </c>
    </row>
    <row r="81" spans="2:5">
      <c r="C81" s="9" t="s">
        <v>0</v>
      </c>
    </row>
    <row r="82" spans="2:5">
      <c r="C82" s="9" t="s">
        <v>1</v>
      </c>
    </row>
    <row r="83" spans="2:5">
      <c r="B83" s="9" t="s">
        <v>2</v>
      </c>
    </row>
    <row r="84" spans="2:5">
      <c r="C84" s="9" t="s">
        <v>72</v>
      </c>
    </row>
    <row r="85" spans="2:5">
      <c r="B85" s="9" t="s">
        <v>3</v>
      </c>
      <c r="C85" s="9" t="s">
        <v>39</v>
      </c>
      <c r="D85" s="9">
        <v>3</v>
      </c>
    </row>
    <row r="88" spans="2:5">
      <c r="B88" s="9" t="s">
        <v>4</v>
      </c>
      <c r="C88" s="9" t="s">
        <v>5</v>
      </c>
      <c r="D88" s="9" t="s">
        <v>6</v>
      </c>
      <c r="E88" s="9" t="s">
        <v>7</v>
      </c>
    </row>
    <row r="89" spans="2:5">
      <c r="B89" s="9" t="s">
        <v>8</v>
      </c>
      <c r="C89" s="9">
        <v>162320.78</v>
      </c>
      <c r="D89" s="9">
        <v>149214.01</v>
      </c>
      <c r="E89" s="10">
        <f>D106</f>
        <v>136382.60083166169</v>
      </c>
    </row>
    <row r="90" spans="2:5">
      <c r="B90" s="9" t="s">
        <v>9</v>
      </c>
      <c r="E90" s="10">
        <f>C89-E89</f>
        <v>25938.179168338305</v>
      </c>
    </row>
    <row r="92" spans="2:5">
      <c r="B92" s="9" t="s">
        <v>10</v>
      </c>
      <c r="D92" s="9" t="s">
        <v>11</v>
      </c>
    </row>
    <row r="94" spans="2:5">
      <c r="B94" s="42" t="s">
        <v>371</v>
      </c>
      <c r="D94" s="10">
        <v>425.66</v>
      </c>
    </row>
    <row r="95" spans="2:5">
      <c r="B95" s="42" t="s">
        <v>381</v>
      </c>
      <c r="D95" s="10">
        <v>91044</v>
      </c>
    </row>
    <row r="96" spans="2:5">
      <c r="B96" s="42" t="s">
        <v>171</v>
      </c>
      <c r="D96" s="10">
        <v>885.25</v>
      </c>
    </row>
    <row r="97" spans="2:4">
      <c r="B97" s="42" t="s">
        <v>121</v>
      </c>
      <c r="D97" s="10">
        <v>1800.8066666666666</v>
      </c>
    </row>
    <row r="98" spans="2:4">
      <c r="B98" s="42" t="s">
        <v>382</v>
      </c>
      <c r="D98" s="10">
        <v>16511</v>
      </c>
    </row>
    <row r="99" spans="2:4">
      <c r="B99" s="42" t="s">
        <v>376</v>
      </c>
      <c r="D99" s="10">
        <v>4470.17</v>
      </c>
    </row>
    <row r="100" spans="2:4">
      <c r="B100" s="42" t="s">
        <v>383</v>
      </c>
      <c r="D100" s="10">
        <v>4651.3500000000004</v>
      </c>
    </row>
    <row r="101" spans="2:4">
      <c r="B101" s="42" t="s">
        <v>384</v>
      </c>
      <c r="D101" s="10">
        <v>3303.61</v>
      </c>
    </row>
    <row r="102" spans="2:4">
      <c r="B102" s="42" t="s">
        <v>85</v>
      </c>
      <c r="D102" s="10">
        <v>335.82416499500005</v>
      </c>
    </row>
    <row r="103" spans="2:4">
      <c r="B103" s="42" t="s">
        <v>361</v>
      </c>
      <c r="D103" s="10">
        <v>4892</v>
      </c>
    </row>
    <row r="104" spans="2:4" ht="28.8">
      <c r="B104" s="42" t="s">
        <v>385</v>
      </c>
      <c r="D104" s="10">
        <v>8062.93</v>
      </c>
    </row>
    <row r="105" spans="2:4" ht="20.399999999999999" customHeight="1"/>
    <row r="106" spans="2:4">
      <c r="B106" s="9" t="s">
        <v>12</v>
      </c>
      <c r="D106" s="10">
        <f>SUM(D93:D105)</f>
        <v>136382.60083166169</v>
      </c>
    </row>
    <row r="108" spans="2:4">
      <c r="B108" s="9" t="s">
        <v>13</v>
      </c>
    </row>
    <row r="109" spans="2:4">
      <c r="B109" s="9" t="s">
        <v>14</v>
      </c>
      <c r="C109" s="9" t="s">
        <v>51</v>
      </c>
    </row>
    <row r="113" spans="2:5">
      <c r="C113" s="9" t="s">
        <v>0</v>
      </c>
    </row>
    <row r="114" spans="2:5">
      <c r="C114" s="9" t="s">
        <v>1</v>
      </c>
    </row>
    <row r="115" spans="2:5">
      <c r="B115" s="9" t="s">
        <v>2</v>
      </c>
    </row>
    <row r="116" spans="2:5">
      <c r="C116" s="9" t="s">
        <v>72</v>
      </c>
    </row>
    <row r="117" spans="2:5">
      <c r="B117" s="9" t="s">
        <v>3</v>
      </c>
      <c r="C117" s="9" t="s">
        <v>39</v>
      </c>
      <c r="D117" s="9">
        <v>6</v>
      </c>
    </row>
    <row r="120" spans="2:5">
      <c r="B120" s="9" t="s">
        <v>4</v>
      </c>
      <c r="C120" s="9" t="s">
        <v>5</v>
      </c>
      <c r="D120" s="9" t="s">
        <v>6</v>
      </c>
      <c r="E120" s="9" t="s">
        <v>7</v>
      </c>
    </row>
    <row r="121" spans="2:5">
      <c r="B121" s="9" t="s">
        <v>8</v>
      </c>
      <c r="C121" s="9">
        <v>177680.03000000003</v>
      </c>
      <c r="D121" s="9">
        <v>185713.11000000002</v>
      </c>
      <c r="E121" s="10">
        <f>D138</f>
        <v>16763.872494985</v>
      </c>
    </row>
    <row r="122" spans="2:5">
      <c r="B122" s="9" t="s">
        <v>9</v>
      </c>
      <c r="E122" s="10">
        <f>C121-E121</f>
        <v>160916.15750501503</v>
      </c>
    </row>
    <row r="124" spans="2:5">
      <c r="B124" s="9" t="s">
        <v>10</v>
      </c>
      <c r="D124" s="9" t="s">
        <v>11</v>
      </c>
    </row>
    <row r="126" spans="2:5">
      <c r="B126" s="42" t="s">
        <v>383</v>
      </c>
      <c r="D126" s="10">
        <v>5181.26</v>
      </c>
    </row>
    <row r="127" spans="2:5">
      <c r="B127" s="42" t="s">
        <v>85</v>
      </c>
      <c r="D127" s="10">
        <v>1273.672494985</v>
      </c>
    </row>
    <row r="128" spans="2:5">
      <c r="B128" s="42" t="s">
        <v>94</v>
      </c>
      <c r="D128" s="10">
        <v>5274.69</v>
      </c>
    </row>
    <row r="129" spans="2:4" ht="28.8">
      <c r="B129" s="42" t="s">
        <v>290</v>
      </c>
      <c r="D129" s="10">
        <v>760.01</v>
      </c>
    </row>
    <row r="130" spans="2:4">
      <c r="B130" s="42" t="s">
        <v>386</v>
      </c>
      <c r="D130" s="10">
        <v>1889.32</v>
      </c>
    </row>
    <row r="131" spans="2:4" ht="28.8">
      <c r="B131" s="42" t="s">
        <v>330</v>
      </c>
      <c r="D131" s="10">
        <v>1608.52</v>
      </c>
    </row>
    <row r="132" spans="2:4">
      <c r="B132" s="42" t="s">
        <v>85</v>
      </c>
      <c r="D132" s="10">
        <v>776.4</v>
      </c>
    </row>
    <row r="136" spans="2:4" ht="23.4" customHeight="1"/>
    <row r="138" spans="2:4">
      <c r="B138" s="9" t="s">
        <v>12</v>
      </c>
      <c r="D138" s="10">
        <f>SUM(D125:D137)</f>
        <v>16763.872494985</v>
      </c>
    </row>
    <row r="140" spans="2:4">
      <c r="B140" s="9" t="s">
        <v>13</v>
      </c>
    </row>
    <row r="141" spans="2:4">
      <c r="B141" s="9" t="s">
        <v>14</v>
      </c>
      <c r="C141" s="9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4:E63"/>
  <sheetViews>
    <sheetView tabSelected="1" topLeftCell="A10" workbookViewId="0">
      <selection activeCell="B4" sqref="B4:E33"/>
    </sheetView>
  </sheetViews>
  <sheetFormatPr defaultRowHeight="14.4"/>
  <cols>
    <col min="1" max="1" width="9.109375" style="1" customWidth="1"/>
    <col min="2" max="2" width="26.5546875" style="1" customWidth="1"/>
    <col min="3" max="3" width="18.109375" style="1" customWidth="1"/>
    <col min="4" max="4" width="18" style="1" customWidth="1"/>
    <col min="5" max="5" width="16.6640625" style="1" customWidth="1"/>
  </cols>
  <sheetData>
    <row r="4" spans="2:5">
      <c r="C4" s="1" t="s">
        <v>0</v>
      </c>
    </row>
    <row r="5" spans="2:5">
      <c r="C5" s="1" t="s">
        <v>1</v>
      </c>
    </row>
    <row r="6" spans="2:5">
      <c r="B6" s="1" t="s">
        <v>2</v>
      </c>
    </row>
    <row r="7" spans="2:5">
      <c r="C7" s="1" t="s">
        <v>75</v>
      </c>
    </row>
    <row r="8" spans="2:5">
      <c r="B8" s="1" t="s">
        <v>40</v>
      </c>
      <c r="C8" s="1" t="s">
        <v>42</v>
      </c>
      <c r="D8" s="1" t="s">
        <v>43</v>
      </c>
    </row>
    <row r="11" spans="2:5">
      <c r="B11" s="1" t="s">
        <v>4</v>
      </c>
      <c r="C11" s="1" t="s">
        <v>5</v>
      </c>
      <c r="D11" s="1" t="s">
        <v>6</v>
      </c>
      <c r="E11" s="1" t="s">
        <v>7</v>
      </c>
    </row>
    <row r="12" spans="2:5">
      <c r="B12" s="1" t="s">
        <v>8</v>
      </c>
      <c r="C12" s="1">
        <v>14928.18</v>
      </c>
      <c r="D12" s="1">
        <v>17876.93</v>
      </c>
      <c r="E12" s="1">
        <f>D29</f>
        <v>2447.3000000000002</v>
      </c>
    </row>
    <row r="13" spans="2:5">
      <c r="B13" s="9" t="s">
        <v>9</v>
      </c>
      <c r="E13" s="1">
        <f>C12-E12</f>
        <v>12480.880000000001</v>
      </c>
    </row>
    <row r="15" spans="2:5">
      <c r="B15" s="1" t="s">
        <v>10</v>
      </c>
      <c r="D15" s="1" t="s">
        <v>11</v>
      </c>
    </row>
    <row r="17" spans="2:4">
      <c r="B17" s="3" t="s">
        <v>71</v>
      </c>
      <c r="D17" s="4">
        <v>2447.3000000000002</v>
      </c>
    </row>
    <row r="29" spans="2:4">
      <c r="B29" s="1" t="s">
        <v>12</v>
      </c>
      <c r="D29" s="1">
        <f>SUM(D16:D28)</f>
        <v>2447.3000000000002</v>
      </c>
    </row>
    <row r="31" spans="2:4">
      <c r="B31" s="1" t="s">
        <v>13</v>
      </c>
    </row>
    <row r="33" spans="2:5">
      <c r="B33" s="1" t="s">
        <v>14</v>
      </c>
      <c r="C33" s="1" t="s">
        <v>51</v>
      </c>
    </row>
    <row r="38" spans="2:5">
      <c r="C38" s="1" t="s">
        <v>0</v>
      </c>
    </row>
    <row r="39" spans="2:5">
      <c r="C39" s="1" t="s">
        <v>1</v>
      </c>
    </row>
    <row r="40" spans="2:5">
      <c r="B40" s="1" t="s">
        <v>2</v>
      </c>
    </row>
    <row r="41" spans="2:5">
      <c r="C41" s="1" t="s">
        <v>72</v>
      </c>
    </row>
    <row r="42" spans="2:5">
      <c r="B42" s="1" t="s">
        <v>40</v>
      </c>
      <c r="C42" s="1" t="s">
        <v>42</v>
      </c>
      <c r="D42" s="1">
        <v>15</v>
      </c>
    </row>
    <row r="45" spans="2:5">
      <c r="B45" s="1" t="s">
        <v>4</v>
      </c>
      <c r="C45" s="1" t="s">
        <v>5</v>
      </c>
      <c r="D45" s="1" t="s">
        <v>6</v>
      </c>
      <c r="E45" s="1" t="s">
        <v>7</v>
      </c>
    </row>
    <row r="46" spans="2:5">
      <c r="B46" s="1" t="s">
        <v>8</v>
      </c>
      <c r="C46" s="1">
        <v>2439.12</v>
      </c>
      <c r="D46" s="1">
        <v>2078.9700000000003</v>
      </c>
      <c r="E46" s="1">
        <f>D59</f>
        <v>2553.73</v>
      </c>
    </row>
    <row r="47" spans="2:5">
      <c r="B47" s="9" t="s">
        <v>9</v>
      </c>
      <c r="E47" s="1">
        <f>C46-E46</f>
        <v>-114.61000000000013</v>
      </c>
    </row>
    <row r="49" spans="2:4">
      <c r="B49" s="1" t="s">
        <v>10</v>
      </c>
      <c r="D49" s="1" t="s">
        <v>11</v>
      </c>
    </row>
    <row r="51" spans="2:4">
      <c r="B51" s="3" t="s">
        <v>387</v>
      </c>
      <c r="D51" s="4">
        <v>2553.73</v>
      </c>
    </row>
    <row r="59" spans="2:4">
      <c r="B59" s="1" t="s">
        <v>12</v>
      </c>
      <c r="D59" s="1">
        <f>SUM(D50:D58)</f>
        <v>2553.73</v>
      </c>
    </row>
    <row r="61" spans="2:4">
      <c r="B61" s="1" t="s">
        <v>13</v>
      </c>
    </row>
    <row r="63" spans="2:4">
      <c r="B63" s="1" t="s">
        <v>14</v>
      </c>
      <c r="C63" s="1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3:E31"/>
  <sheetViews>
    <sheetView topLeftCell="A5" workbookViewId="0">
      <selection activeCell="B4" sqref="B4:E31"/>
    </sheetView>
  </sheetViews>
  <sheetFormatPr defaultRowHeight="14.4"/>
  <cols>
    <col min="1" max="1" width="9.109375" customWidth="1"/>
    <col min="2" max="2" width="30.88671875" customWidth="1"/>
    <col min="3" max="3" width="18" customWidth="1"/>
    <col min="4" max="4" width="17" customWidth="1"/>
    <col min="5" max="5" width="17.109375" customWidth="1"/>
  </cols>
  <sheetData>
    <row r="3" spans="2:5">
      <c r="B3" s="1"/>
      <c r="C3" s="1"/>
      <c r="D3" s="1"/>
      <c r="E3" s="1"/>
    </row>
    <row r="4" spans="2:5">
      <c r="B4" s="1"/>
      <c r="C4" s="1" t="s">
        <v>0</v>
      </c>
      <c r="D4" s="1"/>
      <c r="E4" s="1"/>
    </row>
    <row r="5" spans="2:5">
      <c r="B5" s="1"/>
      <c r="C5" s="1" t="s">
        <v>1</v>
      </c>
      <c r="D5" s="1"/>
      <c r="E5" s="1"/>
    </row>
    <row r="6" spans="2:5">
      <c r="B6" s="1" t="s">
        <v>2</v>
      </c>
      <c r="C6" s="1"/>
      <c r="D6" s="1"/>
      <c r="E6" s="1"/>
    </row>
    <row r="7" spans="2:5">
      <c r="B7" s="1"/>
      <c r="C7" s="1" t="s">
        <v>72</v>
      </c>
      <c r="D7" s="1"/>
      <c r="E7" s="1"/>
    </row>
    <row r="8" spans="2:5">
      <c r="B8" s="1" t="s">
        <v>45</v>
      </c>
      <c r="C8" s="1"/>
      <c r="D8" s="1">
        <v>7</v>
      </c>
      <c r="E8" s="1"/>
    </row>
    <row r="9" spans="2:5">
      <c r="B9" s="1"/>
      <c r="C9" s="1"/>
      <c r="D9" s="1"/>
      <c r="E9" s="1"/>
    </row>
    <row r="10" spans="2:5">
      <c r="B10" s="1"/>
      <c r="C10" s="1"/>
      <c r="D10" s="1"/>
      <c r="E10" s="1"/>
    </row>
    <row r="11" spans="2:5">
      <c r="B11" s="1" t="s">
        <v>4</v>
      </c>
      <c r="C11" s="1" t="s">
        <v>5</v>
      </c>
      <c r="D11" s="1" t="s">
        <v>6</v>
      </c>
      <c r="E11" s="1" t="s">
        <v>7</v>
      </c>
    </row>
    <row r="12" spans="2:5">
      <c r="B12" s="1" t="s">
        <v>8</v>
      </c>
      <c r="C12" s="1">
        <v>129018.23999999999</v>
      </c>
      <c r="D12" s="1">
        <v>122185.06</v>
      </c>
      <c r="E12" s="1">
        <f>D28</f>
        <v>59906.04</v>
      </c>
    </row>
    <row r="13" spans="2:5">
      <c r="B13" s="9" t="s">
        <v>9</v>
      </c>
      <c r="C13" s="1"/>
      <c r="D13" s="1"/>
      <c r="E13" s="1">
        <f>C12-E12</f>
        <v>69112.199999999983</v>
      </c>
    </row>
    <row r="14" spans="2:5">
      <c r="B14" s="1"/>
      <c r="C14" s="1"/>
      <c r="D14" s="1"/>
      <c r="E14" s="1"/>
    </row>
    <row r="15" spans="2:5">
      <c r="B15" s="1" t="s">
        <v>10</v>
      </c>
      <c r="C15" s="1"/>
      <c r="D15" s="1" t="s">
        <v>11</v>
      </c>
      <c r="E15" s="1"/>
    </row>
    <row r="16" spans="2:5">
      <c r="B16" s="1"/>
      <c r="C16" s="1"/>
      <c r="D16" s="1"/>
      <c r="E16" s="1"/>
    </row>
    <row r="17" spans="2:5">
      <c r="B17" s="3" t="s">
        <v>388</v>
      </c>
      <c r="C17" s="1"/>
      <c r="D17" s="4">
        <v>31156</v>
      </c>
      <c r="E17" s="1"/>
    </row>
    <row r="18" spans="2:5" ht="27.6">
      <c r="B18" s="3" t="s">
        <v>389</v>
      </c>
      <c r="C18" s="1"/>
      <c r="D18" s="4">
        <v>3703.95</v>
      </c>
      <c r="E18" s="1"/>
    </row>
    <row r="19" spans="2:5">
      <c r="B19" s="3" t="s">
        <v>113</v>
      </c>
      <c r="C19" s="1"/>
      <c r="D19" s="4">
        <v>3826.21</v>
      </c>
      <c r="E19" s="1"/>
    </row>
    <row r="20" spans="2:5">
      <c r="B20" s="3" t="s">
        <v>390</v>
      </c>
      <c r="C20" s="1"/>
      <c r="D20" s="4">
        <v>1122.6199999999999</v>
      </c>
      <c r="E20" s="1"/>
    </row>
    <row r="21" spans="2:5">
      <c r="B21" s="3" t="s">
        <v>67</v>
      </c>
      <c r="C21" s="1"/>
      <c r="D21" s="4">
        <v>489.93</v>
      </c>
      <c r="E21" s="1"/>
    </row>
    <row r="22" spans="2:5">
      <c r="B22" s="3" t="s">
        <v>64</v>
      </c>
      <c r="C22" s="1"/>
      <c r="D22" s="4">
        <v>6112.18</v>
      </c>
      <c r="E22" s="1"/>
    </row>
    <row r="23" spans="2:5">
      <c r="B23" s="3" t="s">
        <v>391</v>
      </c>
      <c r="C23" s="1"/>
      <c r="D23" s="4">
        <v>11290.8</v>
      </c>
      <c r="E23" s="1"/>
    </row>
    <row r="24" spans="2:5" ht="27.6">
      <c r="B24" s="3" t="s">
        <v>392</v>
      </c>
      <c r="C24" s="1"/>
      <c r="D24" s="4">
        <v>2204.35</v>
      </c>
      <c r="E24" s="1"/>
    </row>
    <row r="25" spans="2:5">
      <c r="B25" s="1"/>
      <c r="C25" s="1"/>
      <c r="D25" s="1"/>
      <c r="E25" s="1"/>
    </row>
    <row r="26" spans="2:5" ht="25.2" customHeight="1"/>
    <row r="28" spans="2:5">
      <c r="B28" t="s">
        <v>12</v>
      </c>
      <c r="D28">
        <f>SUM(D16:D27)</f>
        <v>59906.04</v>
      </c>
    </row>
    <row r="30" spans="2:5">
      <c r="B30" t="s">
        <v>13</v>
      </c>
    </row>
    <row r="31" spans="2:5">
      <c r="B31" t="s">
        <v>14</v>
      </c>
      <c r="C31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62"/>
  <sheetViews>
    <sheetView topLeftCell="A5" workbookViewId="0">
      <selection activeCell="B4" sqref="B4:E31"/>
    </sheetView>
  </sheetViews>
  <sheetFormatPr defaultRowHeight="14.4"/>
  <cols>
    <col min="2" max="2" width="24.21875" customWidth="1"/>
    <col min="3" max="3" width="17.21875" customWidth="1"/>
    <col min="4" max="4" width="16" customWidth="1"/>
    <col min="5" max="5" width="15.77734375" customWidth="1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 t="s">
        <v>0</v>
      </c>
      <c r="D4" s="1"/>
      <c r="E4" s="1"/>
    </row>
    <row r="5" spans="1:5">
      <c r="A5" s="1"/>
      <c r="B5" s="1"/>
      <c r="C5" s="1" t="s">
        <v>1</v>
      </c>
      <c r="D5" s="1"/>
      <c r="E5" s="1"/>
    </row>
    <row r="6" spans="1:5">
      <c r="A6" s="1"/>
      <c r="B6" s="1" t="s">
        <v>2</v>
      </c>
      <c r="C6" s="1"/>
      <c r="D6" s="1"/>
      <c r="E6" s="1"/>
    </row>
    <row r="7" spans="1:5">
      <c r="A7" s="1"/>
      <c r="B7" s="1"/>
      <c r="C7" s="1" t="s">
        <v>74</v>
      </c>
      <c r="D7" s="1"/>
      <c r="E7" s="1"/>
    </row>
    <row r="8" spans="1:5">
      <c r="A8" s="1"/>
      <c r="B8" s="1" t="s">
        <v>44</v>
      </c>
      <c r="C8" s="1" t="s">
        <v>46</v>
      </c>
      <c r="D8" s="1">
        <v>13</v>
      </c>
      <c r="E8" s="1"/>
    </row>
    <row r="9" spans="1:5">
      <c r="A9" s="1"/>
      <c r="B9" s="1"/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1"/>
      <c r="B11" s="1" t="s">
        <v>4</v>
      </c>
      <c r="C11" s="1" t="s">
        <v>5</v>
      </c>
      <c r="D11" s="1" t="s">
        <v>6</v>
      </c>
      <c r="E11" s="1" t="s">
        <v>7</v>
      </c>
    </row>
    <row r="12" spans="1:5">
      <c r="A12" s="1"/>
      <c r="B12" s="1" t="s">
        <v>8</v>
      </c>
      <c r="C12" s="1">
        <v>23091.71</v>
      </c>
      <c r="D12" s="1">
        <v>24241.899999999998</v>
      </c>
      <c r="E12" s="1">
        <f>D27</f>
        <v>7366.71</v>
      </c>
    </row>
    <row r="13" spans="1:5">
      <c r="A13" s="1"/>
      <c r="B13" s="9" t="s">
        <v>9</v>
      </c>
      <c r="C13" s="1"/>
      <c r="D13" s="1"/>
      <c r="E13" s="1">
        <f>C12-E12</f>
        <v>15725</v>
      </c>
    </row>
    <row r="14" spans="1:5">
      <c r="A14" s="1"/>
      <c r="B14" s="1"/>
      <c r="C14" s="1"/>
      <c r="D14" s="1"/>
      <c r="E14" s="1"/>
    </row>
    <row r="15" spans="1:5">
      <c r="A15" s="1"/>
      <c r="B15" s="1" t="s">
        <v>10</v>
      </c>
      <c r="C15" s="1"/>
      <c r="D15" s="1" t="s">
        <v>11</v>
      </c>
      <c r="E15" s="1"/>
    </row>
    <row r="16" spans="1:5">
      <c r="A16" s="1"/>
      <c r="B16" s="1"/>
      <c r="C16" s="1"/>
      <c r="D16" s="1"/>
      <c r="E16" s="1"/>
    </row>
    <row r="17" spans="1:5" ht="27.6">
      <c r="A17" s="1"/>
      <c r="B17" s="3" t="s">
        <v>393</v>
      </c>
      <c r="C17" s="1"/>
      <c r="D17" s="4">
        <v>7366.71</v>
      </c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  <row r="26" spans="1:5" ht="18" customHeight="1">
      <c r="A26" s="1"/>
      <c r="B26" s="1"/>
      <c r="C26" s="1"/>
      <c r="D26" s="1"/>
      <c r="E26" s="1"/>
    </row>
    <row r="27" spans="1:5">
      <c r="A27" s="1"/>
      <c r="B27" s="1" t="s">
        <v>12</v>
      </c>
      <c r="C27" s="1"/>
      <c r="D27" s="1">
        <f>SUM(D16:D26)</f>
        <v>7366.71</v>
      </c>
      <c r="E27" s="1"/>
    </row>
    <row r="28" spans="1:5">
      <c r="A28" s="1"/>
      <c r="B28" s="1"/>
      <c r="C28" s="1"/>
      <c r="D28" s="1"/>
      <c r="E28" s="1"/>
    </row>
    <row r="29" spans="1:5">
      <c r="A29" s="1"/>
      <c r="B29" s="1" t="s">
        <v>13</v>
      </c>
      <c r="C29" s="1"/>
      <c r="D29" s="1"/>
      <c r="E29" s="1"/>
    </row>
    <row r="30" spans="1:5">
      <c r="A30" s="1"/>
      <c r="B30" s="1" t="s">
        <v>14</v>
      </c>
      <c r="C30" s="1" t="s">
        <v>51</v>
      </c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C36" t="s">
        <v>0</v>
      </c>
    </row>
    <row r="37" spans="1:5">
      <c r="C37" t="s">
        <v>1</v>
      </c>
    </row>
    <row r="38" spans="1:5">
      <c r="B38" t="s">
        <v>2</v>
      </c>
    </row>
    <row r="39" spans="1:5">
      <c r="C39" t="s">
        <v>52</v>
      </c>
    </row>
    <row r="40" spans="1:5">
      <c r="B40" t="s">
        <v>44</v>
      </c>
      <c r="C40" t="s">
        <v>46</v>
      </c>
      <c r="D40">
        <v>15</v>
      </c>
    </row>
    <row r="43" spans="1:5">
      <c r="B43" t="s">
        <v>4</v>
      </c>
      <c r="C43" t="s">
        <v>5</v>
      </c>
      <c r="D43" t="s">
        <v>6</v>
      </c>
      <c r="E43" t="s">
        <v>7</v>
      </c>
    </row>
    <row r="44" spans="1:5">
      <c r="B44" t="s">
        <v>8</v>
      </c>
      <c r="C44">
        <v>9547.7999999999993</v>
      </c>
      <c r="D44">
        <v>12171.91</v>
      </c>
      <c r="E44">
        <f>D59</f>
        <v>0</v>
      </c>
    </row>
    <row r="45" spans="1:5">
      <c r="B45" t="s">
        <v>41</v>
      </c>
      <c r="E45">
        <f>C44-E44</f>
        <v>9547.7999999999993</v>
      </c>
    </row>
    <row r="47" spans="1:5">
      <c r="B47" t="s">
        <v>10</v>
      </c>
      <c r="D47" t="s">
        <v>11</v>
      </c>
    </row>
    <row r="59" spans="2:4">
      <c r="B59" t="s">
        <v>12</v>
      </c>
      <c r="D59">
        <f>SUM(D48:D58)</f>
        <v>0</v>
      </c>
    </row>
    <row r="61" spans="2:4">
      <c r="B61" t="s">
        <v>13</v>
      </c>
    </row>
    <row r="62" spans="2:4">
      <c r="B62" t="s">
        <v>14</v>
      </c>
      <c r="C62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4:E33"/>
  <sheetViews>
    <sheetView workbookViewId="0">
      <selection sqref="A1:E1048576"/>
    </sheetView>
  </sheetViews>
  <sheetFormatPr defaultRowHeight="14.4"/>
  <cols>
    <col min="1" max="1" width="8.88671875" style="1"/>
    <col min="2" max="2" width="27.44140625" style="1" customWidth="1"/>
    <col min="3" max="3" width="18.33203125" style="1" customWidth="1"/>
    <col min="4" max="4" width="18.88671875" style="1" customWidth="1"/>
    <col min="5" max="5" width="16.6640625" style="1" customWidth="1"/>
    <col min="6" max="6" width="9.109375" customWidth="1"/>
  </cols>
  <sheetData>
    <row r="4" spans="2:5">
      <c r="C4" s="1" t="s">
        <v>0</v>
      </c>
    </row>
    <row r="5" spans="2:5">
      <c r="C5" s="1" t="s">
        <v>1</v>
      </c>
    </row>
    <row r="6" spans="2:5">
      <c r="B6" s="1" t="s">
        <v>2</v>
      </c>
    </row>
    <row r="7" spans="2:5">
      <c r="C7" s="1" t="s">
        <v>73</v>
      </c>
    </row>
    <row r="8" spans="2:5">
      <c r="B8" s="1" t="s">
        <v>44</v>
      </c>
      <c r="C8" s="1" t="s">
        <v>47</v>
      </c>
      <c r="D8" s="1">
        <v>30</v>
      </c>
    </row>
    <row r="11" spans="2:5">
      <c r="B11" s="1" t="s">
        <v>4</v>
      </c>
      <c r="C11" s="1" t="s">
        <v>5</v>
      </c>
      <c r="D11" s="1" t="s">
        <v>6</v>
      </c>
      <c r="E11" s="1" t="s">
        <v>7</v>
      </c>
    </row>
    <row r="12" spans="2:5">
      <c r="B12" s="1" t="s">
        <v>8</v>
      </c>
      <c r="C12" s="1">
        <v>109830.36</v>
      </c>
      <c r="D12" s="1">
        <v>106290.53</v>
      </c>
      <c r="E12" s="1">
        <f>D30</f>
        <v>31007.199999999997</v>
      </c>
    </row>
    <row r="13" spans="2:5">
      <c r="B13" s="1" t="s">
        <v>9</v>
      </c>
      <c r="E13" s="1">
        <f>C12-E12</f>
        <v>78823.16</v>
      </c>
    </row>
    <row r="15" spans="2:5">
      <c r="B15" s="1" t="s">
        <v>10</v>
      </c>
      <c r="D15" s="1" t="s">
        <v>11</v>
      </c>
    </row>
    <row r="17" spans="2:4">
      <c r="B17" s="3" t="s">
        <v>68</v>
      </c>
      <c r="D17" s="4">
        <v>1414.1</v>
      </c>
    </row>
    <row r="18" spans="2:4">
      <c r="B18" s="3" t="s">
        <v>65</v>
      </c>
      <c r="D18" s="4">
        <v>4350.6899999999996</v>
      </c>
    </row>
    <row r="19" spans="2:4">
      <c r="B19" s="3" t="s">
        <v>128</v>
      </c>
      <c r="D19" s="4">
        <v>5261.9</v>
      </c>
    </row>
    <row r="20" spans="2:4">
      <c r="B20" s="3" t="s">
        <v>394</v>
      </c>
      <c r="D20" s="4">
        <v>2103.91</v>
      </c>
    </row>
    <row r="21" spans="2:4">
      <c r="B21" s="3" t="s">
        <v>64</v>
      </c>
      <c r="D21" s="4">
        <v>5112.18</v>
      </c>
    </row>
    <row r="22" spans="2:4">
      <c r="B22" s="3" t="s">
        <v>66</v>
      </c>
      <c r="D22" s="4">
        <v>1193.3800000000001</v>
      </c>
    </row>
    <row r="23" spans="2:4">
      <c r="B23" s="3" t="s">
        <v>395</v>
      </c>
      <c r="D23" s="4">
        <v>5686.59</v>
      </c>
    </row>
    <row r="24" spans="2:4">
      <c r="B24" s="3" t="s">
        <v>396</v>
      </c>
      <c r="D24" s="4">
        <v>313.70999999999998</v>
      </c>
    </row>
    <row r="25" spans="2:4">
      <c r="B25" s="3" t="s">
        <v>397</v>
      </c>
      <c r="D25" s="4">
        <v>4413.1000000000004</v>
      </c>
    </row>
    <row r="26" spans="2:4">
      <c r="B26" s="3" t="s">
        <v>59</v>
      </c>
      <c r="D26" s="4">
        <v>1157.6400000000001</v>
      </c>
    </row>
    <row r="30" spans="2:4">
      <c r="B30" s="1" t="s">
        <v>12</v>
      </c>
      <c r="D30" s="1">
        <f>SUM(D17:D29)</f>
        <v>31007.199999999997</v>
      </c>
    </row>
    <row r="32" spans="2:4">
      <c r="B32" s="1" t="s">
        <v>13</v>
      </c>
    </row>
    <row r="33" spans="2:3">
      <c r="B33" s="1" t="s">
        <v>14</v>
      </c>
      <c r="C33" s="1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E108"/>
  <sheetViews>
    <sheetView topLeftCell="A130" workbookViewId="0">
      <selection activeCell="G69" sqref="G69"/>
    </sheetView>
  </sheetViews>
  <sheetFormatPr defaultRowHeight="14.4"/>
  <cols>
    <col min="1" max="1" width="9" customWidth="1"/>
    <col min="2" max="2" width="25.44140625" customWidth="1"/>
    <col min="3" max="3" width="18.6640625" customWidth="1"/>
    <col min="4" max="4" width="17.6640625" customWidth="1"/>
    <col min="5" max="5" width="15.88671875" customWidth="1"/>
  </cols>
  <sheetData>
    <row r="3" spans="2:5">
      <c r="C3" t="s">
        <v>0</v>
      </c>
    </row>
    <row r="4" spans="2:5">
      <c r="C4" t="s">
        <v>1</v>
      </c>
    </row>
    <row r="5" spans="2:5">
      <c r="B5" t="s">
        <v>2</v>
      </c>
    </row>
    <row r="6" spans="2:5">
      <c r="C6" t="s">
        <v>72</v>
      </c>
    </row>
    <row r="7" spans="2:5">
      <c r="B7" t="s">
        <v>3</v>
      </c>
      <c r="C7" t="s">
        <v>16</v>
      </c>
      <c r="D7">
        <v>2</v>
      </c>
    </row>
    <row r="10" spans="2:5">
      <c r="B10" t="s">
        <v>4</v>
      </c>
      <c r="C10" t="s">
        <v>5</v>
      </c>
      <c r="D10" t="s">
        <v>6</v>
      </c>
      <c r="E10" t="s">
        <v>7</v>
      </c>
    </row>
    <row r="11" spans="2:5">
      <c r="B11" t="s">
        <v>8</v>
      </c>
      <c r="C11" s="103">
        <f>20913.3+2594.7</f>
        <v>23508</v>
      </c>
      <c r="D11" s="103">
        <f>19715.36+2594.7</f>
        <v>22310.06</v>
      </c>
      <c r="E11">
        <f>D24</f>
        <v>65312.99</v>
      </c>
    </row>
    <row r="12" spans="2:5">
      <c r="B12" t="s">
        <v>9</v>
      </c>
      <c r="E12">
        <f>C11-E11</f>
        <v>-41804.99</v>
      </c>
    </row>
    <row r="14" spans="2:5">
      <c r="B14" t="s">
        <v>10</v>
      </c>
      <c r="D14" t="s">
        <v>11</v>
      </c>
    </row>
    <row r="16" spans="2:5">
      <c r="B16" t="s">
        <v>79</v>
      </c>
      <c r="D16">
        <v>31404</v>
      </c>
    </row>
    <row r="17" spans="2:4">
      <c r="B17" t="s">
        <v>80</v>
      </c>
      <c r="D17">
        <v>1411.73</v>
      </c>
    </row>
    <row r="18" spans="2:4">
      <c r="B18" t="s">
        <v>81</v>
      </c>
      <c r="D18">
        <v>37474</v>
      </c>
    </row>
    <row r="19" spans="2:4">
      <c r="B19" t="s">
        <v>82</v>
      </c>
      <c r="D19">
        <v>22956</v>
      </c>
    </row>
    <row r="20" spans="2:4">
      <c r="B20" t="s">
        <v>83</v>
      </c>
      <c r="D20">
        <v>4721.6099999999997</v>
      </c>
    </row>
    <row r="21" spans="2:4" ht="19.8" customHeight="1">
      <c r="B21" t="s">
        <v>84</v>
      </c>
      <c r="D21">
        <v>161.38</v>
      </c>
    </row>
    <row r="24" spans="2:4">
      <c r="B24" t="s">
        <v>12</v>
      </c>
      <c r="D24">
        <f>SUM(D18:D23)</f>
        <v>65312.99</v>
      </c>
    </row>
    <row r="26" spans="2:4">
      <c r="B26" t="s">
        <v>13</v>
      </c>
    </row>
    <row r="27" spans="2:4">
      <c r="B27" t="s">
        <v>14</v>
      </c>
      <c r="C27" t="s">
        <v>51</v>
      </c>
    </row>
    <row r="30" spans="2:4">
      <c r="C30" t="s">
        <v>0</v>
      </c>
    </row>
    <row r="31" spans="2:4">
      <c r="C31" t="s">
        <v>1</v>
      </c>
    </row>
    <row r="32" spans="2:4">
      <c r="B32" t="s">
        <v>2</v>
      </c>
    </row>
    <row r="33" spans="2:5">
      <c r="C33" t="s">
        <v>72</v>
      </c>
    </row>
    <row r="34" spans="2:5">
      <c r="B34" t="s">
        <v>3</v>
      </c>
      <c r="C34" t="s">
        <v>16</v>
      </c>
      <c r="D34">
        <v>3</v>
      </c>
    </row>
    <row r="37" spans="2:5">
      <c r="B37" t="s">
        <v>4</v>
      </c>
      <c r="C37" t="s">
        <v>5</v>
      </c>
      <c r="D37" t="s">
        <v>6</v>
      </c>
      <c r="E37" t="s">
        <v>7</v>
      </c>
    </row>
    <row r="38" spans="2:5">
      <c r="B38" t="s">
        <v>8</v>
      </c>
      <c r="C38">
        <v>16134.24</v>
      </c>
      <c r="D38">
        <v>12199.19</v>
      </c>
      <c r="E38" s="6">
        <f>D49</f>
        <v>706.53302764000011</v>
      </c>
    </row>
    <row r="39" spans="2:5">
      <c r="B39" t="s">
        <v>9</v>
      </c>
      <c r="E39" s="6">
        <f>C38-E38</f>
        <v>15427.70697236</v>
      </c>
    </row>
    <row r="41" spans="2:5">
      <c r="B41" t="s">
        <v>10</v>
      </c>
      <c r="D41" t="s">
        <v>11</v>
      </c>
    </row>
    <row r="43" spans="2:5">
      <c r="B43" t="s">
        <v>84</v>
      </c>
      <c r="D43" s="6">
        <v>158.95886264500004</v>
      </c>
    </row>
    <row r="44" spans="2:5">
      <c r="B44" t="s">
        <v>85</v>
      </c>
      <c r="D44" s="6">
        <v>547.57416499500005</v>
      </c>
    </row>
    <row r="49" spans="2:5">
      <c r="B49" t="s">
        <v>12</v>
      </c>
      <c r="D49" s="6">
        <f>SUM(D42:D48)</f>
        <v>706.53302764000011</v>
      </c>
    </row>
    <row r="51" spans="2:5">
      <c r="B51" t="s">
        <v>13</v>
      </c>
    </row>
    <row r="52" spans="2:5">
      <c r="B52" t="s">
        <v>14</v>
      </c>
      <c r="C52" t="s">
        <v>51</v>
      </c>
    </row>
    <row r="55" spans="2:5">
      <c r="C55" t="s">
        <v>0</v>
      </c>
    </row>
    <row r="56" spans="2:5">
      <c r="C56" t="s">
        <v>1</v>
      </c>
    </row>
    <row r="57" spans="2:5">
      <c r="B57" t="s">
        <v>2</v>
      </c>
    </row>
    <row r="58" spans="2:5">
      <c r="C58" t="s">
        <v>72</v>
      </c>
    </row>
    <row r="59" spans="2:5">
      <c r="B59" t="s">
        <v>3</v>
      </c>
      <c r="C59" t="s">
        <v>16</v>
      </c>
      <c r="D59">
        <v>4</v>
      </c>
    </row>
    <row r="62" spans="2:5">
      <c r="B62" t="s">
        <v>4</v>
      </c>
      <c r="C62" t="s">
        <v>5</v>
      </c>
      <c r="D62" t="s">
        <v>6</v>
      </c>
      <c r="E62" t="s">
        <v>7</v>
      </c>
    </row>
    <row r="63" spans="2:5">
      <c r="B63" t="s">
        <v>8</v>
      </c>
      <c r="C63">
        <v>22785.72</v>
      </c>
      <c r="D63">
        <v>21734.44</v>
      </c>
      <c r="E63">
        <f>D73</f>
        <v>49194.1</v>
      </c>
    </row>
    <row r="64" spans="2:5">
      <c r="B64" t="s">
        <v>9</v>
      </c>
      <c r="E64">
        <f>C63-E63</f>
        <v>-26408.379999999997</v>
      </c>
    </row>
    <row r="66" spans="2:4">
      <c r="B66" t="s">
        <v>10</v>
      </c>
      <c r="D66" t="s">
        <v>11</v>
      </c>
    </row>
    <row r="68" spans="2:4">
      <c r="B68" t="s">
        <v>61</v>
      </c>
      <c r="D68">
        <v>48059</v>
      </c>
    </row>
    <row r="69" spans="2:4" ht="18.600000000000001" customHeight="1">
      <c r="B69" t="s">
        <v>86</v>
      </c>
      <c r="D69">
        <v>1135.0999999999999</v>
      </c>
    </row>
    <row r="73" spans="2:4">
      <c r="B73" t="s">
        <v>12</v>
      </c>
      <c r="D73">
        <f>SUM(D67:D72)</f>
        <v>49194.1</v>
      </c>
    </row>
    <row r="75" spans="2:4">
      <c r="B75" t="s">
        <v>13</v>
      </c>
    </row>
    <row r="76" spans="2:4">
      <c r="B76" t="s">
        <v>14</v>
      </c>
      <c r="C76" t="s">
        <v>51</v>
      </c>
    </row>
    <row r="79" spans="2:4">
      <c r="C79" t="s">
        <v>0</v>
      </c>
    </row>
    <row r="80" spans="2:4">
      <c r="C80" t="s">
        <v>1</v>
      </c>
    </row>
    <row r="81" spans="2:5">
      <c r="B81" t="s">
        <v>2</v>
      </c>
    </row>
    <row r="82" spans="2:5">
      <c r="C82" t="s">
        <v>72</v>
      </c>
    </row>
    <row r="83" spans="2:5">
      <c r="B83" t="s">
        <v>3</v>
      </c>
      <c r="C83" t="s">
        <v>16</v>
      </c>
      <c r="D83">
        <v>5</v>
      </c>
    </row>
    <row r="86" spans="2:5">
      <c r="B86" t="s">
        <v>4</v>
      </c>
      <c r="C86" t="s">
        <v>5</v>
      </c>
      <c r="D86" t="s">
        <v>6</v>
      </c>
      <c r="E86" t="s">
        <v>7</v>
      </c>
    </row>
    <row r="87" spans="2:5">
      <c r="B87" t="s">
        <v>8</v>
      </c>
      <c r="C87" s="103">
        <f>113772.28+50127.8</f>
        <v>163900.08000000002</v>
      </c>
      <c r="D87" s="103">
        <f>106422.18+50127.8</f>
        <v>156549.97999999998</v>
      </c>
      <c r="E87" s="6">
        <f>D105</f>
        <v>338178.35876852833</v>
      </c>
    </row>
    <row r="88" spans="2:5">
      <c r="B88" t="s">
        <v>9</v>
      </c>
      <c r="E88" s="6">
        <f>C87-E87</f>
        <v>-174278.27876852831</v>
      </c>
    </row>
    <row r="90" spans="2:5">
      <c r="B90" t="s">
        <v>10</v>
      </c>
      <c r="D90" t="s">
        <v>11</v>
      </c>
    </row>
    <row r="92" spans="2:5">
      <c r="B92" t="s">
        <v>87</v>
      </c>
      <c r="D92" s="6">
        <v>166682</v>
      </c>
    </row>
    <row r="93" spans="2:5">
      <c r="B93" t="s">
        <v>88</v>
      </c>
      <c r="D93" s="6">
        <v>62485</v>
      </c>
    </row>
    <row r="94" spans="2:5">
      <c r="B94" t="s">
        <v>89</v>
      </c>
      <c r="D94" s="6">
        <v>71209</v>
      </c>
    </row>
    <row r="95" spans="2:5">
      <c r="B95" t="s">
        <v>90</v>
      </c>
      <c r="D95" s="6">
        <v>1909.58</v>
      </c>
    </row>
    <row r="96" spans="2:5">
      <c r="B96" t="s">
        <v>91</v>
      </c>
      <c r="D96" s="6">
        <v>2860.12</v>
      </c>
    </row>
    <row r="97" spans="2:4">
      <c r="B97" t="s">
        <v>92</v>
      </c>
      <c r="D97" s="6">
        <v>333.70333333333332</v>
      </c>
    </row>
    <row r="98" spans="2:4">
      <c r="B98" t="s">
        <v>93</v>
      </c>
      <c r="D98" s="6">
        <v>19734</v>
      </c>
    </row>
    <row r="99" spans="2:4">
      <c r="B99" t="s">
        <v>77</v>
      </c>
      <c r="D99" s="6">
        <v>4355.8599999999997</v>
      </c>
    </row>
    <row r="100" spans="2:4">
      <c r="B100" t="s">
        <v>94</v>
      </c>
      <c r="D100" s="6">
        <v>1724.5454351950002</v>
      </c>
    </row>
    <row r="101" spans="2:4">
      <c r="B101" s="60" t="s">
        <v>95</v>
      </c>
      <c r="D101" s="6">
        <v>1332.13</v>
      </c>
    </row>
    <row r="102" spans="2:4" ht="18.600000000000001" customHeight="1">
      <c r="B102" t="s">
        <v>96</v>
      </c>
      <c r="D102" s="6">
        <v>484.14</v>
      </c>
    </row>
    <row r="103" spans="2:4">
      <c r="B103" s="58" t="s">
        <v>398</v>
      </c>
      <c r="C103" s="57"/>
      <c r="D103" s="56">
        <v>5068.28</v>
      </c>
    </row>
    <row r="104" spans="2:4">
      <c r="B104" s="61"/>
      <c r="C104" s="61"/>
      <c r="D104" s="59"/>
    </row>
    <row r="105" spans="2:4">
      <c r="B105" t="s">
        <v>12</v>
      </c>
      <c r="D105" s="6">
        <f>SUM(D91:D104)</f>
        <v>338178.35876852833</v>
      </c>
    </row>
    <row r="107" spans="2:4">
      <c r="B107" t="s">
        <v>13</v>
      </c>
    </row>
    <row r="108" spans="2:4">
      <c r="B108" t="s">
        <v>14</v>
      </c>
      <c r="C108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E316"/>
  <sheetViews>
    <sheetView topLeftCell="A304" workbookViewId="0">
      <selection activeCell="B288" sqref="B288:E317"/>
    </sheetView>
  </sheetViews>
  <sheetFormatPr defaultRowHeight="14.4"/>
  <cols>
    <col min="1" max="1" width="9.109375" customWidth="1"/>
    <col min="2" max="2" width="24.6640625" customWidth="1"/>
    <col min="3" max="3" width="18.44140625" customWidth="1"/>
    <col min="4" max="4" width="18.33203125" customWidth="1"/>
    <col min="5" max="5" width="16.109375" customWidth="1"/>
  </cols>
  <sheetData>
    <row r="2" spans="2:5">
      <c r="C2" t="s">
        <v>0</v>
      </c>
    </row>
    <row r="3" spans="2:5">
      <c r="C3" t="s">
        <v>1</v>
      </c>
    </row>
    <row r="4" spans="2:5">
      <c r="B4" t="s">
        <v>2</v>
      </c>
    </row>
    <row r="5" spans="2:5">
      <c r="C5" t="s">
        <v>72</v>
      </c>
    </row>
    <row r="6" spans="2:5">
      <c r="B6" t="s">
        <v>3</v>
      </c>
      <c r="C6" t="s">
        <v>17</v>
      </c>
      <c r="D6" t="s">
        <v>18</v>
      </c>
    </row>
    <row r="9" spans="2:5">
      <c r="B9" t="s">
        <v>4</v>
      </c>
      <c r="C9" t="s">
        <v>5</v>
      </c>
      <c r="D9" t="s">
        <v>6</v>
      </c>
      <c r="E9" t="s">
        <v>7</v>
      </c>
    </row>
    <row r="10" spans="2:5">
      <c r="B10" t="s">
        <v>8</v>
      </c>
      <c r="C10">
        <v>71907.66</v>
      </c>
      <c r="D10">
        <v>66156.3</v>
      </c>
      <c r="E10">
        <f>D26</f>
        <v>158420.69</v>
      </c>
    </row>
    <row r="11" spans="2:5">
      <c r="B11" t="s">
        <v>9</v>
      </c>
      <c r="E11">
        <f>C10-E10</f>
        <v>-86513.03</v>
      </c>
    </row>
    <row r="13" spans="2:5">
      <c r="B13" t="s">
        <v>10</v>
      </c>
      <c r="D13" t="s">
        <v>11</v>
      </c>
    </row>
    <row r="15" spans="2:5">
      <c r="B15" t="s">
        <v>97</v>
      </c>
      <c r="D15">
        <v>1809.41</v>
      </c>
    </row>
    <row r="16" spans="2:5">
      <c r="B16" t="s">
        <v>98</v>
      </c>
      <c r="D16">
        <v>12126</v>
      </c>
    </row>
    <row r="17" spans="2:4">
      <c r="B17" t="s">
        <v>99</v>
      </c>
      <c r="D17">
        <v>22429</v>
      </c>
    </row>
    <row r="18" spans="2:4">
      <c r="B18" t="s">
        <v>100</v>
      </c>
      <c r="D18">
        <v>2784.3</v>
      </c>
    </row>
    <row r="19" spans="2:4">
      <c r="B19" t="s">
        <v>94</v>
      </c>
      <c r="D19">
        <v>1592.66</v>
      </c>
    </row>
    <row r="20" spans="2:4">
      <c r="B20" t="s">
        <v>79</v>
      </c>
      <c r="D20">
        <v>17514</v>
      </c>
    </row>
    <row r="21" spans="2:4">
      <c r="B21" t="s">
        <v>101</v>
      </c>
      <c r="D21">
        <v>52572</v>
      </c>
    </row>
    <row r="22" spans="2:4" ht="17.399999999999999" customHeight="1">
      <c r="B22" t="s">
        <v>102</v>
      </c>
      <c r="D22">
        <v>5850.32</v>
      </c>
    </row>
    <row r="23" spans="2:4" ht="28.2">
      <c r="B23" s="54" t="s">
        <v>399</v>
      </c>
      <c r="C23" s="57"/>
      <c r="D23" s="53">
        <v>41743</v>
      </c>
    </row>
    <row r="26" spans="2:4" ht="24" customHeight="1">
      <c r="B26" t="s">
        <v>12</v>
      </c>
      <c r="D26">
        <f>SUM(D14:D25)</f>
        <v>158420.69</v>
      </c>
    </row>
    <row r="28" spans="2:4">
      <c r="B28" t="s">
        <v>13</v>
      </c>
    </row>
    <row r="29" spans="2:4">
      <c r="B29" t="s">
        <v>14</v>
      </c>
      <c r="C29" t="s">
        <v>51</v>
      </c>
    </row>
    <row r="32" spans="2:4">
      <c r="C32" t="s">
        <v>0</v>
      </c>
    </row>
    <row r="33" spans="2:5">
      <c r="C33" t="s">
        <v>1</v>
      </c>
    </row>
    <row r="34" spans="2:5">
      <c r="B34" t="s">
        <v>2</v>
      </c>
    </row>
    <row r="35" spans="2:5">
      <c r="C35" t="s">
        <v>72</v>
      </c>
    </row>
    <row r="36" spans="2:5">
      <c r="B36" t="s">
        <v>3</v>
      </c>
      <c r="C36" t="s">
        <v>17</v>
      </c>
      <c r="D36">
        <v>2</v>
      </c>
    </row>
    <row r="39" spans="2:5">
      <c r="B39" t="s">
        <v>4</v>
      </c>
      <c r="C39" t="s">
        <v>5</v>
      </c>
      <c r="D39" t="s">
        <v>6</v>
      </c>
      <c r="E39" t="s">
        <v>7</v>
      </c>
    </row>
    <row r="40" spans="2:5">
      <c r="B40" t="s">
        <v>8</v>
      </c>
      <c r="C40">
        <v>1465.5</v>
      </c>
      <c r="D40">
        <v>1364.56</v>
      </c>
      <c r="E40">
        <f>D49</f>
        <v>0</v>
      </c>
    </row>
    <row r="41" spans="2:5">
      <c r="B41" t="s">
        <v>9</v>
      </c>
      <c r="E41">
        <f>C40-E40</f>
        <v>1465.5</v>
      </c>
    </row>
    <row r="43" spans="2:5">
      <c r="B43" t="s">
        <v>10</v>
      </c>
      <c r="D43" t="s">
        <v>11</v>
      </c>
    </row>
    <row r="49" spans="2:5">
      <c r="B49" t="s">
        <v>12</v>
      </c>
      <c r="D49">
        <f>SUM(D44:D48)</f>
        <v>0</v>
      </c>
    </row>
    <row r="51" spans="2:5">
      <c r="B51" t="s">
        <v>13</v>
      </c>
    </row>
    <row r="52" spans="2:5">
      <c r="B52" t="s">
        <v>14</v>
      </c>
      <c r="C52" t="s">
        <v>51</v>
      </c>
    </row>
    <row r="55" spans="2:5">
      <c r="C55" t="s">
        <v>0</v>
      </c>
    </row>
    <row r="56" spans="2:5">
      <c r="C56" t="s">
        <v>1</v>
      </c>
    </row>
    <row r="57" spans="2:5">
      <c r="B57" t="s">
        <v>2</v>
      </c>
    </row>
    <row r="58" spans="2:5">
      <c r="C58" t="s">
        <v>72</v>
      </c>
    </row>
    <row r="59" spans="2:5">
      <c r="B59" t="s">
        <v>3</v>
      </c>
      <c r="C59" t="s">
        <v>17</v>
      </c>
      <c r="D59">
        <v>3</v>
      </c>
    </row>
    <row r="62" spans="2:5">
      <c r="B62" t="s">
        <v>4</v>
      </c>
      <c r="C62" t="s">
        <v>5</v>
      </c>
      <c r="D62" t="s">
        <v>6</v>
      </c>
      <c r="E62" t="s">
        <v>7</v>
      </c>
    </row>
    <row r="63" spans="2:5">
      <c r="B63" t="s">
        <v>8</v>
      </c>
      <c r="C63">
        <v>27912.720000000001</v>
      </c>
      <c r="D63">
        <v>25073.52</v>
      </c>
      <c r="E63">
        <f>D75</f>
        <v>1290.93</v>
      </c>
    </row>
    <row r="64" spans="2:5">
      <c r="B64" t="s">
        <v>9</v>
      </c>
      <c r="E64">
        <f>C63-E63</f>
        <v>26621.79</v>
      </c>
    </row>
    <row r="66" spans="2:4">
      <c r="B66" t="s">
        <v>10</v>
      </c>
      <c r="D66" t="s">
        <v>11</v>
      </c>
    </row>
    <row r="68" spans="2:4">
      <c r="B68" t="s">
        <v>103</v>
      </c>
      <c r="D68">
        <v>1290.93</v>
      </c>
    </row>
    <row r="75" spans="2:4">
      <c r="B75" t="s">
        <v>12</v>
      </c>
      <c r="D75">
        <f>SUM(D67:D74)</f>
        <v>1290.93</v>
      </c>
    </row>
    <row r="77" spans="2:4">
      <c r="B77" t="s">
        <v>13</v>
      </c>
    </row>
    <row r="78" spans="2:4">
      <c r="B78" t="s">
        <v>14</v>
      </c>
      <c r="C78" t="s">
        <v>51</v>
      </c>
    </row>
    <row r="81" spans="2:5">
      <c r="C81" t="s">
        <v>0</v>
      </c>
    </row>
    <row r="82" spans="2:5">
      <c r="C82" t="s">
        <v>1</v>
      </c>
    </row>
    <row r="83" spans="2:5" ht="25.2" customHeight="1">
      <c r="B83" t="s">
        <v>2</v>
      </c>
    </row>
    <row r="84" spans="2:5">
      <c r="C84" t="s">
        <v>72</v>
      </c>
    </row>
    <row r="85" spans="2:5">
      <c r="B85" t="s">
        <v>3</v>
      </c>
      <c r="C85" t="s">
        <v>17</v>
      </c>
      <c r="D85" t="s">
        <v>19</v>
      </c>
    </row>
    <row r="88" spans="2:5">
      <c r="B88" t="s">
        <v>4</v>
      </c>
      <c r="C88" t="s">
        <v>5</v>
      </c>
      <c r="D88" t="s">
        <v>6</v>
      </c>
      <c r="E88" t="s">
        <v>7</v>
      </c>
    </row>
    <row r="89" spans="2:5">
      <c r="B89" t="s">
        <v>8</v>
      </c>
      <c r="C89">
        <v>2289.59</v>
      </c>
      <c r="D89">
        <v>2471.0100000000002</v>
      </c>
      <c r="E89" s="6">
        <f>D101</f>
        <v>76552.527725289998</v>
      </c>
    </row>
    <row r="90" spans="2:5">
      <c r="B90" t="s">
        <v>9</v>
      </c>
      <c r="E90" s="6">
        <f>C89-E89</f>
        <v>-74262.937725290001</v>
      </c>
    </row>
    <row r="92" spans="2:5">
      <c r="B92" t="s">
        <v>10</v>
      </c>
      <c r="D92" t="s">
        <v>11</v>
      </c>
    </row>
    <row r="94" spans="2:5">
      <c r="B94" t="s">
        <v>104</v>
      </c>
      <c r="D94" s="6">
        <v>74604</v>
      </c>
    </row>
    <row r="95" spans="2:5">
      <c r="B95" t="s">
        <v>96</v>
      </c>
      <c r="D95" s="6">
        <v>161.37886264500003</v>
      </c>
    </row>
    <row r="96" spans="2:5">
      <c r="B96" t="s">
        <v>105</v>
      </c>
      <c r="D96" s="6">
        <v>1625.77</v>
      </c>
    </row>
    <row r="97" spans="2:4">
      <c r="B97" t="s">
        <v>96</v>
      </c>
      <c r="D97" s="6">
        <v>161.37886264500003</v>
      </c>
    </row>
    <row r="101" spans="2:4">
      <c r="B101" t="s">
        <v>12</v>
      </c>
      <c r="D101" s="6">
        <f>SUM(D93:D100)</f>
        <v>76552.527725289998</v>
      </c>
    </row>
    <row r="103" spans="2:4" ht="25.8" customHeight="1">
      <c r="B103" t="s">
        <v>13</v>
      </c>
    </row>
    <row r="104" spans="2:4">
      <c r="B104" t="s">
        <v>14</v>
      </c>
      <c r="C104" t="s">
        <v>51</v>
      </c>
    </row>
    <row r="107" spans="2:4">
      <c r="C107" t="s">
        <v>0</v>
      </c>
    </row>
    <row r="108" spans="2:4">
      <c r="C108" t="s">
        <v>1</v>
      </c>
    </row>
    <row r="109" spans="2:4">
      <c r="B109" t="s">
        <v>2</v>
      </c>
    </row>
    <row r="110" spans="2:4">
      <c r="C110" t="s">
        <v>72</v>
      </c>
    </row>
    <row r="111" spans="2:4">
      <c r="B111" t="s">
        <v>3</v>
      </c>
      <c r="C111" t="s">
        <v>17</v>
      </c>
      <c r="D111">
        <v>4</v>
      </c>
    </row>
    <row r="114" spans="2:5">
      <c r="B114" t="s">
        <v>4</v>
      </c>
      <c r="C114" t="s">
        <v>5</v>
      </c>
      <c r="D114" t="s">
        <v>6</v>
      </c>
      <c r="E114" t="s">
        <v>7</v>
      </c>
    </row>
    <row r="115" spans="2:5">
      <c r="B115" t="s">
        <v>8</v>
      </c>
      <c r="C115">
        <v>1441.92</v>
      </c>
      <c r="D115">
        <v>1402.05</v>
      </c>
      <c r="E115">
        <f>D128</f>
        <v>3820.44</v>
      </c>
    </row>
    <row r="116" spans="2:5">
      <c r="B116" t="s">
        <v>9</v>
      </c>
      <c r="E116">
        <f>C115-E115</f>
        <v>-2378.52</v>
      </c>
    </row>
    <row r="118" spans="2:5">
      <c r="B118" t="s">
        <v>10</v>
      </c>
      <c r="D118" t="s">
        <v>11</v>
      </c>
    </row>
    <row r="120" spans="2:5">
      <c r="B120" t="s">
        <v>94</v>
      </c>
      <c r="D120">
        <v>2112.96</v>
      </c>
    </row>
    <row r="121" spans="2:5">
      <c r="B121" t="s">
        <v>57</v>
      </c>
      <c r="D121">
        <v>1707.48</v>
      </c>
    </row>
    <row r="128" spans="2:5">
      <c r="B128" t="s">
        <v>12</v>
      </c>
      <c r="D128">
        <f>SUM(D119:D127)</f>
        <v>3820.44</v>
      </c>
    </row>
    <row r="130" spans="2:5">
      <c r="B130" t="s">
        <v>13</v>
      </c>
    </row>
    <row r="131" spans="2:5">
      <c r="B131" t="s">
        <v>14</v>
      </c>
      <c r="C131" t="s">
        <v>51</v>
      </c>
    </row>
    <row r="134" spans="2:5">
      <c r="C134" t="s">
        <v>0</v>
      </c>
    </row>
    <row r="135" spans="2:5">
      <c r="C135" t="s">
        <v>1</v>
      </c>
    </row>
    <row r="136" spans="2:5">
      <c r="B136" t="s">
        <v>2</v>
      </c>
    </row>
    <row r="137" spans="2:5">
      <c r="C137" t="s">
        <v>72</v>
      </c>
    </row>
    <row r="138" spans="2:5">
      <c r="B138" t="s">
        <v>3</v>
      </c>
      <c r="C138" t="s">
        <v>17</v>
      </c>
      <c r="D138" t="s">
        <v>20</v>
      </c>
    </row>
    <row r="141" spans="2:5">
      <c r="B141" t="s">
        <v>4</v>
      </c>
      <c r="C141" t="s">
        <v>5</v>
      </c>
      <c r="D141" t="s">
        <v>6</v>
      </c>
      <c r="E141" t="s">
        <v>7</v>
      </c>
    </row>
    <row r="142" spans="2:5">
      <c r="B142" t="s">
        <v>8</v>
      </c>
      <c r="C142">
        <v>1432.62</v>
      </c>
      <c r="D142">
        <v>1430.51</v>
      </c>
      <c r="E142">
        <f>D154</f>
        <v>13178.449999999999</v>
      </c>
    </row>
    <row r="143" spans="2:5">
      <c r="B143" t="s">
        <v>9</v>
      </c>
      <c r="E143">
        <f>C142-E142</f>
        <v>-11745.829999999998</v>
      </c>
    </row>
    <row r="145" spans="2:4">
      <c r="B145" t="s">
        <v>10</v>
      </c>
      <c r="D145" t="s">
        <v>11</v>
      </c>
    </row>
    <row r="147" spans="2:4">
      <c r="B147" t="s">
        <v>106</v>
      </c>
      <c r="D147">
        <v>11470.97</v>
      </c>
    </row>
    <row r="148" spans="2:4">
      <c r="B148" t="s">
        <v>57</v>
      </c>
      <c r="D148">
        <v>1707.48</v>
      </c>
    </row>
    <row r="154" spans="2:4">
      <c r="B154" t="s">
        <v>12</v>
      </c>
      <c r="D154">
        <f>SUM(D146:D153)</f>
        <v>13178.449999999999</v>
      </c>
    </row>
    <row r="155" spans="2:4" ht="22.8" customHeight="1"/>
    <row r="156" spans="2:4">
      <c r="B156" t="s">
        <v>13</v>
      </c>
    </row>
    <row r="157" spans="2:4">
      <c r="B157" t="s">
        <v>14</v>
      </c>
      <c r="C157" t="s">
        <v>51</v>
      </c>
    </row>
    <row r="160" spans="2:4">
      <c r="C160" t="s">
        <v>0</v>
      </c>
    </row>
    <row r="161" spans="2:5">
      <c r="C161" t="s">
        <v>1</v>
      </c>
    </row>
    <row r="162" spans="2:5">
      <c r="B162" t="s">
        <v>2</v>
      </c>
    </row>
    <row r="163" spans="2:5">
      <c r="C163" t="s">
        <v>72</v>
      </c>
    </row>
    <row r="164" spans="2:5">
      <c r="B164" t="s">
        <v>3</v>
      </c>
      <c r="C164" t="s">
        <v>17</v>
      </c>
      <c r="D164">
        <v>5</v>
      </c>
    </row>
    <row r="167" spans="2:5">
      <c r="B167" t="s">
        <v>4</v>
      </c>
      <c r="C167" t="s">
        <v>5</v>
      </c>
      <c r="D167" t="s">
        <v>6</v>
      </c>
      <c r="E167" t="s">
        <v>7</v>
      </c>
    </row>
    <row r="168" spans="2:5">
      <c r="B168" t="s">
        <v>8</v>
      </c>
      <c r="C168">
        <v>28696.86</v>
      </c>
      <c r="D168">
        <v>28069.360000000001</v>
      </c>
      <c r="E168">
        <f>D180</f>
        <v>0</v>
      </c>
    </row>
    <row r="169" spans="2:5">
      <c r="B169" t="s">
        <v>9</v>
      </c>
      <c r="E169">
        <f>C168-E168</f>
        <v>28696.86</v>
      </c>
    </row>
    <row r="171" spans="2:5">
      <c r="B171" t="s">
        <v>10</v>
      </c>
      <c r="D171" t="s">
        <v>11</v>
      </c>
    </row>
    <row r="180" spans="2:4">
      <c r="B180" t="s">
        <v>12</v>
      </c>
      <c r="D180">
        <f>SUM(D172:D179)</f>
        <v>0</v>
      </c>
    </row>
    <row r="182" spans="2:4">
      <c r="B182" t="s">
        <v>13</v>
      </c>
    </row>
    <row r="183" spans="2:4">
      <c r="B183" t="s">
        <v>14</v>
      </c>
      <c r="C183" t="s">
        <v>51</v>
      </c>
    </row>
    <row r="186" spans="2:4">
      <c r="C186" t="s">
        <v>0</v>
      </c>
    </row>
    <row r="187" spans="2:4">
      <c r="C187" t="s">
        <v>1</v>
      </c>
    </row>
    <row r="188" spans="2:4">
      <c r="B188" t="s">
        <v>2</v>
      </c>
    </row>
    <row r="189" spans="2:4">
      <c r="C189" t="s">
        <v>72</v>
      </c>
    </row>
    <row r="190" spans="2:4">
      <c r="B190" t="s">
        <v>3</v>
      </c>
      <c r="C190" t="s">
        <v>17</v>
      </c>
      <c r="D190">
        <v>6</v>
      </c>
    </row>
    <row r="193" spans="2:5">
      <c r="B193" t="s">
        <v>4</v>
      </c>
      <c r="C193" t="s">
        <v>5</v>
      </c>
      <c r="D193" t="s">
        <v>6</v>
      </c>
      <c r="E193" t="s">
        <v>7</v>
      </c>
    </row>
    <row r="194" spans="2:5">
      <c r="B194" t="s">
        <v>8</v>
      </c>
      <c r="C194">
        <v>245959.5</v>
      </c>
      <c r="D194">
        <v>229811.5</v>
      </c>
      <c r="E194" s="6">
        <f>D222</f>
        <v>225208.18658793499</v>
      </c>
    </row>
    <row r="195" spans="2:5">
      <c r="B195" t="s">
        <v>9</v>
      </c>
      <c r="E195" s="6">
        <f>C194-E194</f>
        <v>20751.313412065007</v>
      </c>
    </row>
    <row r="197" spans="2:5">
      <c r="B197" t="s">
        <v>10</v>
      </c>
      <c r="D197" t="s">
        <v>11</v>
      </c>
    </row>
    <row r="199" spans="2:5">
      <c r="B199" t="s">
        <v>107</v>
      </c>
      <c r="D199">
        <v>50500</v>
      </c>
    </row>
    <row r="200" spans="2:5">
      <c r="B200" t="s">
        <v>108</v>
      </c>
      <c r="D200">
        <v>80975</v>
      </c>
    </row>
    <row r="201" spans="2:5">
      <c r="B201" t="s">
        <v>84</v>
      </c>
      <c r="D201">
        <v>322.75772529000005</v>
      </c>
    </row>
    <row r="202" spans="2:5">
      <c r="B202" t="s">
        <v>106</v>
      </c>
      <c r="D202">
        <v>17890.68</v>
      </c>
    </row>
    <row r="203" spans="2:5">
      <c r="B203" t="s">
        <v>109</v>
      </c>
      <c r="D203">
        <v>16279.8</v>
      </c>
    </row>
    <row r="204" spans="2:5">
      <c r="B204" t="s">
        <v>110</v>
      </c>
      <c r="D204">
        <v>8027.88</v>
      </c>
    </row>
    <row r="205" spans="2:5">
      <c r="B205" t="s">
        <v>111</v>
      </c>
      <c r="D205">
        <v>1423.99</v>
      </c>
    </row>
    <row r="206" spans="2:5">
      <c r="B206" t="s">
        <v>112</v>
      </c>
      <c r="D206">
        <v>15112.05</v>
      </c>
    </row>
    <row r="207" spans="2:5">
      <c r="B207" t="s">
        <v>113</v>
      </c>
      <c r="D207">
        <v>1401.43</v>
      </c>
    </row>
    <row r="208" spans="2:5">
      <c r="B208" t="s">
        <v>114</v>
      </c>
      <c r="D208">
        <v>6285.88</v>
      </c>
    </row>
    <row r="209" spans="2:4">
      <c r="B209" t="s">
        <v>115</v>
      </c>
      <c r="D209">
        <v>4445.01</v>
      </c>
    </row>
    <row r="210" spans="2:4">
      <c r="B210" t="s">
        <v>84</v>
      </c>
      <c r="D210">
        <v>161.38</v>
      </c>
    </row>
    <row r="211" spans="2:4">
      <c r="B211" t="s">
        <v>84</v>
      </c>
      <c r="D211" s="6">
        <v>161.37886264500003</v>
      </c>
    </row>
    <row r="212" spans="2:4">
      <c r="B212" t="s">
        <v>116</v>
      </c>
      <c r="D212">
        <v>1125.98</v>
      </c>
    </row>
    <row r="213" spans="2:4">
      <c r="B213" t="s">
        <v>110</v>
      </c>
      <c r="D213">
        <v>8006.1</v>
      </c>
    </row>
    <row r="214" spans="2:4">
      <c r="B214" t="s">
        <v>84</v>
      </c>
      <c r="D214">
        <v>161.38</v>
      </c>
    </row>
    <row r="215" spans="2:4">
      <c r="B215" t="s">
        <v>117</v>
      </c>
      <c r="D215">
        <v>12927.49</v>
      </c>
    </row>
    <row r="222" spans="2:4">
      <c r="B222" t="s">
        <v>12</v>
      </c>
      <c r="D222" s="6">
        <f>SUM(D198:D221)</f>
        <v>225208.18658793499</v>
      </c>
    </row>
    <row r="224" spans="2:4">
      <c r="B224" t="s">
        <v>13</v>
      </c>
    </row>
    <row r="225" spans="2:5">
      <c r="B225" t="s">
        <v>14</v>
      </c>
      <c r="C225" t="s">
        <v>51</v>
      </c>
    </row>
    <row r="228" spans="2:5">
      <c r="C228" t="s">
        <v>0</v>
      </c>
    </row>
    <row r="229" spans="2:5">
      <c r="C229" t="s">
        <v>1</v>
      </c>
    </row>
    <row r="230" spans="2:5">
      <c r="B230" t="s">
        <v>2</v>
      </c>
    </row>
    <row r="231" spans="2:5">
      <c r="C231" t="s">
        <v>72</v>
      </c>
    </row>
    <row r="232" spans="2:5">
      <c r="B232" t="s">
        <v>3</v>
      </c>
      <c r="C232" t="s">
        <v>17</v>
      </c>
      <c r="D232">
        <v>7</v>
      </c>
    </row>
    <row r="235" spans="2:5">
      <c r="B235" t="s">
        <v>4</v>
      </c>
      <c r="C235" t="s">
        <v>5</v>
      </c>
      <c r="D235" t="s">
        <v>6</v>
      </c>
      <c r="E235" t="s">
        <v>7</v>
      </c>
    </row>
    <row r="236" spans="2:5">
      <c r="B236" t="s">
        <v>8</v>
      </c>
      <c r="C236">
        <v>34018.559999999998</v>
      </c>
      <c r="D236">
        <v>30391.34</v>
      </c>
      <c r="E236">
        <f>D251</f>
        <v>5408.41</v>
      </c>
    </row>
    <row r="237" spans="2:5">
      <c r="B237" t="s">
        <v>9</v>
      </c>
      <c r="E237">
        <f>C236-E236</f>
        <v>28610.149999999998</v>
      </c>
    </row>
    <row r="239" spans="2:5">
      <c r="B239" t="s">
        <v>10</v>
      </c>
      <c r="D239" t="s">
        <v>11</v>
      </c>
    </row>
    <row r="241" spans="2:4">
      <c r="B241" t="s">
        <v>118</v>
      </c>
      <c r="D241">
        <v>1527.25</v>
      </c>
    </row>
    <row r="242" spans="2:4">
      <c r="B242" t="s">
        <v>119</v>
      </c>
      <c r="D242">
        <v>2489.21</v>
      </c>
    </row>
    <row r="243" spans="2:4">
      <c r="B243" t="s">
        <v>120</v>
      </c>
      <c r="D243">
        <v>1391.95</v>
      </c>
    </row>
    <row r="248" spans="2:4" ht="19.8" customHeight="1"/>
    <row r="251" spans="2:4">
      <c r="B251" t="s">
        <v>12</v>
      </c>
      <c r="D251">
        <f>SUM(D240:D250)</f>
        <v>5408.41</v>
      </c>
    </row>
    <row r="253" spans="2:4">
      <c r="B253" t="s">
        <v>13</v>
      </c>
    </row>
    <row r="254" spans="2:4">
      <c r="B254" t="s">
        <v>14</v>
      </c>
      <c r="C254" t="s">
        <v>51</v>
      </c>
    </row>
    <row r="257" spans="2:5">
      <c r="C257" t="s">
        <v>0</v>
      </c>
    </row>
    <row r="258" spans="2:5">
      <c r="C258" t="s">
        <v>1</v>
      </c>
    </row>
    <row r="259" spans="2:5">
      <c r="B259" t="s">
        <v>2</v>
      </c>
    </row>
    <row r="260" spans="2:5">
      <c r="C260" t="s">
        <v>72</v>
      </c>
    </row>
    <row r="261" spans="2:5">
      <c r="B261" t="s">
        <v>3</v>
      </c>
      <c r="C261" t="s">
        <v>17</v>
      </c>
      <c r="D261">
        <v>9</v>
      </c>
    </row>
    <row r="264" spans="2:5">
      <c r="B264" t="s">
        <v>4</v>
      </c>
      <c r="C264" t="s">
        <v>5</v>
      </c>
      <c r="D264" t="s">
        <v>6</v>
      </c>
      <c r="E264" t="s">
        <v>7</v>
      </c>
    </row>
    <row r="265" spans="2:5">
      <c r="B265" t="s">
        <v>8</v>
      </c>
      <c r="C265" s="103">
        <f>107639.13+4098.05</f>
        <v>111737.18000000001</v>
      </c>
      <c r="D265" s="103">
        <f>94095.48+4098.05</f>
        <v>98193.53</v>
      </c>
      <c r="E265" s="6">
        <f>D282</f>
        <v>84127.313333333324</v>
      </c>
    </row>
    <row r="266" spans="2:5">
      <c r="B266" t="s">
        <v>9</v>
      </c>
      <c r="E266" s="6">
        <f>C265-E265</f>
        <v>27609.866666666683</v>
      </c>
    </row>
    <row r="268" spans="2:5">
      <c r="B268" t="s">
        <v>10</v>
      </c>
      <c r="D268" t="s">
        <v>11</v>
      </c>
    </row>
    <row r="270" spans="2:5">
      <c r="B270" t="s">
        <v>121</v>
      </c>
      <c r="D270" s="6">
        <v>632.00333333333333</v>
      </c>
    </row>
    <row r="271" spans="2:5">
      <c r="B271" t="s">
        <v>79</v>
      </c>
      <c r="D271" s="6">
        <v>64049</v>
      </c>
    </row>
    <row r="272" spans="2:5">
      <c r="B272" t="s">
        <v>122</v>
      </c>
      <c r="D272" s="6">
        <v>3981.06</v>
      </c>
    </row>
    <row r="273" spans="2:4">
      <c r="B273" t="s">
        <v>123</v>
      </c>
      <c r="D273" s="6">
        <v>198.65</v>
      </c>
    </row>
    <row r="274" spans="2:4">
      <c r="B274" t="s">
        <v>124</v>
      </c>
      <c r="D274" s="6">
        <v>9950.9699999999993</v>
      </c>
    </row>
    <row r="275" spans="2:4">
      <c r="B275" t="s">
        <v>125</v>
      </c>
      <c r="D275" s="6">
        <v>4992.87</v>
      </c>
    </row>
    <row r="276" spans="2:4">
      <c r="B276" t="s">
        <v>84</v>
      </c>
      <c r="D276" s="6">
        <v>322.76</v>
      </c>
    </row>
    <row r="280" spans="2:4" ht="22.8" customHeight="1"/>
    <row r="282" spans="2:4">
      <c r="B282" t="s">
        <v>12</v>
      </c>
      <c r="D282" s="6">
        <f>SUM(D269:D281)</f>
        <v>84127.313333333324</v>
      </c>
    </row>
    <row r="284" spans="2:4">
      <c r="B284" t="s">
        <v>13</v>
      </c>
    </row>
    <row r="285" spans="2:4">
      <c r="B285" t="s">
        <v>14</v>
      </c>
      <c r="C285" t="s">
        <v>51</v>
      </c>
    </row>
    <row r="288" spans="2:4">
      <c r="C288" t="s">
        <v>0</v>
      </c>
    </row>
    <row r="289" spans="2:5">
      <c r="C289" t="s">
        <v>1</v>
      </c>
    </row>
    <row r="290" spans="2:5">
      <c r="B290" t="s">
        <v>2</v>
      </c>
    </row>
    <row r="291" spans="2:5">
      <c r="C291" t="s">
        <v>72</v>
      </c>
    </row>
    <row r="292" spans="2:5">
      <c r="B292" t="s">
        <v>3</v>
      </c>
      <c r="C292" t="s">
        <v>17</v>
      </c>
      <c r="D292">
        <v>18</v>
      </c>
    </row>
    <row r="295" spans="2:5">
      <c r="B295" t="s">
        <v>4</v>
      </c>
      <c r="C295" t="s">
        <v>5</v>
      </c>
      <c r="D295" t="s">
        <v>6</v>
      </c>
      <c r="E295" t="s">
        <v>7</v>
      </c>
    </row>
    <row r="296" spans="2:5">
      <c r="B296" t="s">
        <v>8</v>
      </c>
      <c r="C296">
        <v>37431.120000000003</v>
      </c>
      <c r="D296">
        <v>35578.839999999997</v>
      </c>
      <c r="E296" s="6">
        <f>D313</f>
        <v>954.76333333333332</v>
      </c>
    </row>
    <row r="297" spans="2:5">
      <c r="B297" t="s">
        <v>9</v>
      </c>
      <c r="E297" s="6">
        <f>C296-E296</f>
        <v>36476.356666666667</v>
      </c>
    </row>
    <row r="299" spans="2:5">
      <c r="B299" t="s">
        <v>10</v>
      </c>
      <c r="D299" t="s">
        <v>11</v>
      </c>
    </row>
    <row r="301" spans="2:5">
      <c r="B301" t="s">
        <v>121</v>
      </c>
      <c r="D301" s="6">
        <v>632.00333333333333</v>
      </c>
    </row>
    <row r="302" spans="2:5">
      <c r="B302" s="44" t="s">
        <v>84</v>
      </c>
      <c r="C302" s="57"/>
      <c r="D302" s="43">
        <v>322.76</v>
      </c>
    </row>
    <row r="303" spans="2:5">
      <c r="B303" s="57"/>
      <c r="C303" s="57"/>
      <c r="D303" s="57"/>
    </row>
    <row r="304" spans="2:5">
      <c r="B304" s="57"/>
      <c r="C304" s="57"/>
      <c r="D304" s="57"/>
    </row>
    <row r="313" spans="2:4">
      <c r="B313" t="s">
        <v>12</v>
      </c>
      <c r="D313" s="6">
        <f>SUM(D300:D312)</f>
        <v>954.76333333333332</v>
      </c>
    </row>
    <row r="315" spans="2:4">
      <c r="B315" t="s">
        <v>13</v>
      </c>
    </row>
    <row r="316" spans="2:4">
      <c r="B316" t="s">
        <v>14</v>
      </c>
      <c r="C316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E30"/>
  <sheetViews>
    <sheetView topLeftCell="A30" workbookViewId="0">
      <selection activeCell="B2" sqref="B2:E30"/>
    </sheetView>
  </sheetViews>
  <sheetFormatPr defaultRowHeight="14.4"/>
  <cols>
    <col min="2" max="2" width="27.44140625" customWidth="1"/>
    <col min="3" max="3" width="18.33203125" customWidth="1"/>
    <col min="4" max="4" width="18.109375" customWidth="1"/>
    <col min="5" max="5" width="16.5546875" customWidth="1"/>
  </cols>
  <sheetData>
    <row r="2" spans="2:5">
      <c r="C2" t="s">
        <v>0</v>
      </c>
    </row>
    <row r="3" spans="2:5">
      <c r="C3" t="s">
        <v>1</v>
      </c>
    </row>
    <row r="4" spans="2:5">
      <c r="B4" t="s">
        <v>2</v>
      </c>
    </row>
    <row r="5" spans="2:5">
      <c r="C5" t="s">
        <v>72</v>
      </c>
    </row>
    <row r="6" spans="2:5">
      <c r="B6" t="s">
        <v>3</v>
      </c>
      <c r="C6" t="s">
        <v>21</v>
      </c>
      <c r="D6" t="s">
        <v>22</v>
      </c>
    </row>
    <row r="9" spans="2:5">
      <c r="B9" t="s">
        <v>4</v>
      </c>
      <c r="C9" t="s">
        <v>5</v>
      </c>
      <c r="D9" t="s">
        <v>6</v>
      </c>
      <c r="E9" t="s">
        <v>7</v>
      </c>
    </row>
    <row r="10" spans="2:5">
      <c r="B10" t="s">
        <v>8</v>
      </c>
      <c r="C10">
        <v>18123.84</v>
      </c>
      <c r="D10">
        <v>12598.630000000001</v>
      </c>
      <c r="E10">
        <f>D27</f>
        <v>12999.71</v>
      </c>
    </row>
    <row r="11" spans="2:5">
      <c r="B11" t="s">
        <v>9</v>
      </c>
      <c r="E11">
        <f>C10-E10</f>
        <v>5124.130000000001</v>
      </c>
    </row>
    <row r="13" spans="2:5">
      <c r="B13" t="s">
        <v>10</v>
      </c>
      <c r="D13" t="s">
        <v>11</v>
      </c>
    </row>
    <row r="15" spans="2:5">
      <c r="B15" t="s">
        <v>56</v>
      </c>
      <c r="D15">
        <v>12999.71</v>
      </c>
    </row>
    <row r="27" spans="2:4">
      <c r="B27" t="s">
        <v>12</v>
      </c>
      <c r="D27">
        <f>SUM(D14:D26)</f>
        <v>12999.71</v>
      </c>
    </row>
    <row r="29" spans="2:4">
      <c r="B29" t="s">
        <v>13</v>
      </c>
    </row>
    <row r="30" spans="2:4">
      <c r="B30" t="s">
        <v>14</v>
      </c>
      <c r="C30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E289"/>
  <sheetViews>
    <sheetView topLeftCell="A286" workbookViewId="0">
      <selection activeCell="D285" sqref="D285"/>
    </sheetView>
  </sheetViews>
  <sheetFormatPr defaultRowHeight="14.4"/>
  <cols>
    <col min="1" max="1" width="8.88671875" style="1"/>
    <col min="2" max="2" width="31.44140625" style="1" customWidth="1"/>
    <col min="3" max="3" width="17.44140625" style="1" customWidth="1"/>
    <col min="4" max="4" width="16.6640625" style="1" customWidth="1"/>
    <col min="5" max="5" width="16.44140625" style="1" customWidth="1"/>
  </cols>
  <sheetData>
    <row r="3" spans="2:5">
      <c r="C3" s="1" t="s">
        <v>0</v>
      </c>
    </row>
    <row r="4" spans="2:5">
      <c r="C4" s="1" t="s">
        <v>1</v>
      </c>
    </row>
    <row r="5" spans="2:5">
      <c r="B5" s="1" t="s">
        <v>2</v>
      </c>
    </row>
    <row r="6" spans="2:5">
      <c r="C6" s="1" t="s">
        <v>72</v>
      </c>
    </row>
    <row r="7" spans="2:5">
      <c r="B7" s="1" t="s">
        <v>3</v>
      </c>
      <c r="C7" s="1" t="s">
        <v>23</v>
      </c>
      <c r="D7" s="1">
        <v>11</v>
      </c>
    </row>
    <row r="10" spans="2:5">
      <c r="B10" s="1" t="s">
        <v>4</v>
      </c>
      <c r="C10" s="1" t="s">
        <v>5</v>
      </c>
      <c r="D10" s="1" t="s">
        <v>6</v>
      </c>
      <c r="E10" s="1" t="s">
        <v>7</v>
      </c>
    </row>
    <row r="11" spans="2:5">
      <c r="B11" s="1" t="s">
        <v>8</v>
      </c>
      <c r="C11" s="1">
        <v>31643.040000000001</v>
      </c>
      <c r="D11" s="1">
        <v>28065.559999999998</v>
      </c>
      <c r="E11" s="5">
        <f>D28</f>
        <v>12502.487999999999</v>
      </c>
    </row>
    <row r="12" spans="2:5">
      <c r="B12" s="1" t="s">
        <v>9</v>
      </c>
      <c r="E12" s="5">
        <f>C11-E11</f>
        <v>19140.552000000003</v>
      </c>
    </row>
    <row r="14" spans="2:5">
      <c r="B14" s="1" t="s">
        <v>10</v>
      </c>
      <c r="D14" s="1" t="s">
        <v>11</v>
      </c>
    </row>
    <row r="16" spans="2:5">
      <c r="B16" s="1" t="s">
        <v>126</v>
      </c>
      <c r="D16" s="1">
        <v>5895.66</v>
      </c>
    </row>
    <row r="17" spans="2:4">
      <c r="B17" s="1" t="s">
        <v>121</v>
      </c>
      <c r="D17" s="1">
        <v>4507.5879999999997</v>
      </c>
    </row>
    <row r="18" spans="2:4">
      <c r="B18" s="1" t="s">
        <v>114</v>
      </c>
      <c r="D18" s="1">
        <v>390.23</v>
      </c>
    </row>
    <row r="19" spans="2:4" ht="33.6" customHeight="1">
      <c r="B19" s="1" t="s">
        <v>127</v>
      </c>
      <c r="D19" s="1">
        <v>1709.01</v>
      </c>
    </row>
    <row r="28" spans="2:4">
      <c r="B28" s="1" t="s">
        <v>12</v>
      </c>
      <c r="D28" s="5">
        <f>SUM(D15:D27)</f>
        <v>12502.487999999999</v>
      </c>
    </row>
    <row r="30" spans="2:4">
      <c r="B30" s="1" t="s">
        <v>13</v>
      </c>
    </row>
    <row r="31" spans="2:4">
      <c r="B31" s="1" t="s">
        <v>14</v>
      </c>
      <c r="C31" s="1" t="s">
        <v>51</v>
      </c>
    </row>
    <row r="34" spans="2:5">
      <c r="C34" s="1" t="s">
        <v>0</v>
      </c>
    </row>
    <row r="35" spans="2:5">
      <c r="C35" s="1" t="s">
        <v>1</v>
      </c>
    </row>
    <row r="36" spans="2:5">
      <c r="B36" s="1" t="s">
        <v>2</v>
      </c>
    </row>
    <row r="37" spans="2:5">
      <c r="C37" s="1" t="s">
        <v>72</v>
      </c>
    </row>
    <row r="38" spans="2:5">
      <c r="B38" s="1" t="s">
        <v>3</v>
      </c>
      <c r="C38" s="1" t="s">
        <v>23</v>
      </c>
      <c r="D38" s="1">
        <v>12</v>
      </c>
    </row>
    <row r="41" spans="2:5">
      <c r="B41" s="1" t="s">
        <v>4</v>
      </c>
      <c r="C41" s="1" t="s">
        <v>5</v>
      </c>
      <c r="D41" s="1" t="s">
        <v>6</v>
      </c>
      <c r="E41" s="1" t="s">
        <v>7</v>
      </c>
    </row>
    <row r="42" spans="2:5">
      <c r="B42" s="1" t="s">
        <v>8</v>
      </c>
      <c r="C42" s="1">
        <v>33109.259999999995</v>
      </c>
      <c r="D42" s="1">
        <v>31916.639999999999</v>
      </c>
      <c r="E42" s="5">
        <f>D59</f>
        <v>9382.598</v>
      </c>
    </row>
    <row r="43" spans="2:5">
      <c r="B43" s="1" t="s">
        <v>9</v>
      </c>
      <c r="E43" s="5">
        <f>C42-E42</f>
        <v>23726.661999999997</v>
      </c>
    </row>
    <row r="45" spans="2:5">
      <c r="B45" s="1" t="s">
        <v>10</v>
      </c>
      <c r="D45" s="1" t="s">
        <v>11</v>
      </c>
    </row>
    <row r="47" spans="2:5">
      <c r="B47" s="3" t="s">
        <v>121</v>
      </c>
      <c r="D47" s="4">
        <v>4507.5879999999997</v>
      </c>
    </row>
    <row r="48" spans="2:5">
      <c r="B48" s="3" t="s">
        <v>128</v>
      </c>
      <c r="D48" s="4">
        <v>4875.01</v>
      </c>
    </row>
    <row r="59" spans="2:4">
      <c r="B59" s="1" t="s">
        <v>12</v>
      </c>
      <c r="D59" s="5">
        <f>SUM(D46:D58)</f>
        <v>9382.598</v>
      </c>
    </row>
    <row r="61" spans="2:4">
      <c r="B61" s="1" t="s">
        <v>13</v>
      </c>
    </row>
    <row r="62" spans="2:4">
      <c r="B62" s="1" t="s">
        <v>14</v>
      </c>
      <c r="C62" s="1" t="s">
        <v>51</v>
      </c>
    </row>
    <row r="65" spans="2:5">
      <c r="C65" s="1" t="s">
        <v>0</v>
      </c>
    </row>
    <row r="66" spans="2:5">
      <c r="C66" s="1" t="s">
        <v>1</v>
      </c>
    </row>
    <row r="67" spans="2:5">
      <c r="B67" s="1" t="s">
        <v>2</v>
      </c>
    </row>
    <row r="68" spans="2:5">
      <c r="C68" s="1" t="s">
        <v>72</v>
      </c>
    </row>
    <row r="69" spans="2:5">
      <c r="B69" s="1" t="s">
        <v>3</v>
      </c>
      <c r="C69" s="1" t="s">
        <v>23</v>
      </c>
      <c r="D69" s="1">
        <v>13</v>
      </c>
    </row>
    <row r="72" spans="2:5">
      <c r="B72" s="1" t="s">
        <v>4</v>
      </c>
      <c r="C72" s="1" t="s">
        <v>5</v>
      </c>
      <c r="D72" s="1" t="s">
        <v>6</v>
      </c>
      <c r="E72" s="1" t="s">
        <v>7</v>
      </c>
    </row>
    <row r="73" spans="2:5">
      <c r="B73" s="1" t="s">
        <v>8</v>
      </c>
      <c r="C73" s="1">
        <v>33066.6</v>
      </c>
      <c r="D73" s="1">
        <v>29370.54</v>
      </c>
      <c r="E73" s="5">
        <f>D90</f>
        <v>50387.597999999998</v>
      </c>
    </row>
    <row r="74" spans="2:5">
      <c r="B74" s="1" t="s">
        <v>9</v>
      </c>
      <c r="E74" s="5">
        <f>C73-E73</f>
        <v>-17320.998</v>
      </c>
    </row>
    <row r="76" spans="2:5">
      <c r="B76" s="1" t="s">
        <v>10</v>
      </c>
      <c r="D76" s="1" t="s">
        <v>11</v>
      </c>
    </row>
    <row r="78" spans="2:5">
      <c r="B78" s="3" t="s">
        <v>129</v>
      </c>
      <c r="D78" s="4">
        <v>8222.0400000000009</v>
      </c>
    </row>
    <row r="79" spans="2:5">
      <c r="B79" s="3" t="s">
        <v>130</v>
      </c>
      <c r="D79" s="4">
        <v>32436</v>
      </c>
    </row>
    <row r="80" spans="2:5">
      <c r="B80" s="3" t="s">
        <v>121</v>
      </c>
      <c r="D80" s="4">
        <v>4507.5879999999997</v>
      </c>
    </row>
    <row r="81" spans="2:4">
      <c r="B81" s="3" t="s">
        <v>111</v>
      </c>
      <c r="D81" s="4">
        <v>972.2</v>
      </c>
    </row>
    <row r="82" spans="2:4" ht="27.6">
      <c r="B82" s="3" t="s">
        <v>131</v>
      </c>
      <c r="D82" s="4">
        <v>4249.7700000000004</v>
      </c>
    </row>
    <row r="90" spans="2:4">
      <c r="B90" s="1" t="s">
        <v>12</v>
      </c>
      <c r="D90" s="5">
        <f>SUM(D77:D89)</f>
        <v>50387.597999999998</v>
      </c>
    </row>
    <row r="92" spans="2:4">
      <c r="B92" s="1" t="s">
        <v>13</v>
      </c>
    </row>
    <row r="93" spans="2:4">
      <c r="B93" s="1" t="s">
        <v>14</v>
      </c>
      <c r="C93" s="1" t="s">
        <v>51</v>
      </c>
    </row>
    <row r="97" spans="2:5">
      <c r="C97" s="1" t="s">
        <v>0</v>
      </c>
    </row>
    <row r="98" spans="2:5">
      <c r="C98" s="1" t="s">
        <v>1</v>
      </c>
    </row>
    <row r="99" spans="2:5">
      <c r="B99" s="1" t="s">
        <v>2</v>
      </c>
    </row>
    <row r="100" spans="2:5">
      <c r="C100" s="1" t="s">
        <v>72</v>
      </c>
    </row>
    <row r="101" spans="2:5">
      <c r="B101" s="1" t="s">
        <v>3</v>
      </c>
      <c r="C101" s="1" t="s">
        <v>23</v>
      </c>
      <c r="D101" s="1">
        <v>14</v>
      </c>
    </row>
    <row r="104" spans="2:5">
      <c r="B104" s="1" t="s">
        <v>4</v>
      </c>
      <c r="C104" s="1" t="s">
        <v>5</v>
      </c>
      <c r="D104" s="1" t="s">
        <v>6</v>
      </c>
      <c r="E104" s="1" t="s">
        <v>7</v>
      </c>
    </row>
    <row r="105" spans="2:5">
      <c r="B105" s="1" t="s">
        <v>8</v>
      </c>
      <c r="C105" s="1">
        <v>33364.74</v>
      </c>
      <c r="D105" s="1">
        <v>31216.31</v>
      </c>
      <c r="E105" s="1">
        <f>D122</f>
        <v>20738.05</v>
      </c>
    </row>
    <row r="106" spans="2:5">
      <c r="B106" s="1" t="s">
        <v>9</v>
      </c>
      <c r="E106" s="1">
        <f>C105-E105</f>
        <v>12626.689999999999</v>
      </c>
    </row>
    <row r="108" spans="2:5">
      <c r="B108" s="1" t="s">
        <v>10</v>
      </c>
      <c r="D108" s="1" t="s">
        <v>11</v>
      </c>
    </row>
    <row r="110" spans="2:5">
      <c r="B110" s="3" t="s">
        <v>132</v>
      </c>
      <c r="D110" s="4">
        <v>7310.23</v>
      </c>
    </row>
    <row r="111" spans="2:5">
      <c r="B111" s="3" t="s">
        <v>84</v>
      </c>
      <c r="D111" s="4">
        <v>317.85000000000002</v>
      </c>
    </row>
    <row r="112" spans="2:5">
      <c r="B112" s="3" t="s">
        <v>60</v>
      </c>
      <c r="D112" s="4">
        <v>1120.6500000000001</v>
      </c>
    </row>
    <row r="113" spans="2:4">
      <c r="B113" s="3" t="s">
        <v>133</v>
      </c>
      <c r="D113" s="4">
        <v>3504.54</v>
      </c>
    </row>
    <row r="114" spans="2:4">
      <c r="B114" s="3" t="s">
        <v>134</v>
      </c>
      <c r="D114" s="4">
        <v>5832.05</v>
      </c>
    </row>
    <row r="115" spans="2:4" ht="27.6">
      <c r="B115" s="3" t="s">
        <v>135</v>
      </c>
      <c r="D115" s="4">
        <v>2652.73</v>
      </c>
    </row>
    <row r="122" spans="2:4">
      <c r="B122" s="1" t="s">
        <v>12</v>
      </c>
      <c r="D122" s="1">
        <f>SUM(D109:D121)</f>
        <v>20738.05</v>
      </c>
    </row>
    <row r="124" spans="2:4">
      <c r="B124" s="1" t="s">
        <v>13</v>
      </c>
    </row>
    <row r="125" spans="2:4">
      <c r="B125" s="1" t="s">
        <v>14</v>
      </c>
      <c r="C125" s="1" t="s">
        <v>51</v>
      </c>
    </row>
    <row r="129" spans="2:5">
      <c r="C129" s="1" t="s">
        <v>0</v>
      </c>
    </row>
    <row r="130" spans="2:5">
      <c r="C130" s="1" t="s">
        <v>1</v>
      </c>
    </row>
    <row r="131" spans="2:5">
      <c r="B131" s="1" t="s">
        <v>2</v>
      </c>
    </row>
    <row r="132" spans="2:5">
      <c r="C132" s="1" t="s">
        <v>72</v>
      </c>
    </row>
    <row r="133" spans="2:5">
      <c r="B133" s="1" t="s">
        <v>3</v>
      </c>
      <c r="C133" s="1" t="s">
        <v>23</v>
      </c>
      <c r="D133" s="1">
        <v>15</v>
      </c>
    </row>
    <row r="136" spans="2:5">
      <c r="B136" s="1" t="s">
        <v>4</v>
      </c>
      <c r="C136" s="1" t="s">
        <v>5</v>
      </c>
      <c r="D136" s="1" t="s">
        <v>6</v>
      </c>
      <c r="E136" s="1" t="s">
        <v>7</v>
      </c>
    </row>
    <row r="137" spans="2:5">
      <c r="B137" s="1" t="s">
        <v>8</v>
      </c>
      <c r="C137" s="1">
        <v>34652.46</v>
      </c>
      <c r="D137" s="1">
        <v>30795.01</v>
      </c>
      <c r="E137" s="1">
        <f>D154</f>
        <v>1308.5899999999999</v>
      </c>
    </row>
    <row r="138" spans="2:5">
      <c r="B138" s="1" t="s">
        <v>9</v>
      </c>
      <c r="E138" s="1">
        <f>C137-E137</f>
        <v>33343.870000000003</v>
      </c>
    </row>
    <row r="140" spans="2:5">
      <c r="B140" s="1" t="s">
        <v>10</v>
      </c>
      <c r="D140" s="1" t="s">
        <v>11</v>
      </c>
    </row>
    <row r="142" spans="2:5">
      <c r="B142" s="3" t="s">
        <v>136</v>
      </c>
      <c r="D142" s="4">
        <v>1308.5899999999999</v>
      </c>
    </row>
    <row r="154" spans="2:4">
      <c r="B154" s="1" t="s">
        <v>12</v>
      </c>
      <c r="D154" s="1">
        <f>SUM(D141:D153)</f>
        <v>1308.5899999999999</v>
      </c>
    </row>
    <row r="156" spans="2:4">
      <c r="B156" s="1" t="s">
        <v>13</v>
      </c>
    </row>
    <row r="157" spans="2:4">
      <c r="B157" s="1" t="s">
        <v>14</v>
      </c>
      <c r="C157" s="1" t="s">
        <v>51</v>
      </c>
    </row>
    <row r="161" spans="2:5">
      <c r="C161" s="1" t="s">
        <v>0</v>
      </c>
    </row>
    <row r="162" spans="2:5">
      <c r="C162" s="1" t="s">
        <v>1</v>
      </c>
    </row>
    <row r="163" spans="2:5">
      <c r="B163" s="1" t="s">
        <v>2</v>
      </c>
    </row>
    <row r="164" spans="2:5">
      <c r="C164" s="1" t="s">
        <v>72</v>
      </c>
    </row>
    <row r="165" spans="2:5">
      <c r="B165" s="1" t="s">
        <v>3</v>
      </c>
      <c r="C165" s="1" t="s">
        <v>23</v>
      </c>
      <c r="D165" s="1">
        <v>16</v>
      </c>
    </row>
    <row r="168" spans="2:5">
      <c r="B168" s="1" t="s">
        <v>4</v>
      </c>
      <c r="C168" s="1" t="s">
        <v>5</v>
      </c>
      <c r="D168" s="1" t="s">
        <v>6</v>
      </c>
      <c r="E168" s="1" t="s">
        <v>7</v>
      </c>
    </row>
    <row r="169" spans="2:5">
      <c r="B169" s="1" t="s">
        <v>8</v>
      </c>
      <c r="C169" s="1">
        <v>35748.06</v>
      </c>
      <c r="D169" s="1">
        <v>32167.439999999999</v>
      </c>
      <c r="E169" s="1">
        <f>D186</f>
        <v>12922.86</v>
      </c>
    </row>
    <row r="170" spans="2:5">
      <c r="B170" s="1" t="s">
        <v>9</v>
      </c>
      <c r="E170" s="1">
        <f>C169-E169</f>
        <v>22825.199999999997</v>
      </c>
    </row>
    <row r="172" spans="2:5">
      <c r="B172" s="1" t="s">
        <v>10</v>
      </c>
      <c r="D172" s="1" t="s">
        <v>11</v>
      </c>
    </row>
    <row r="174" spans="2:5">
      <c r="B174" s="3" t="s">
        <v>84</v>
      </c>
      <c r="D174" s="4">
        <v>635.70000000000005</v>
      </c>
    </row>
    <row r="175" spans="2:5" ht="27.6">
      <c r="B175" s="3" t="s">
        <v>137</v>
      </c>
      <c r="D175" s="4">
        <v>10978.57</v>
      </c>
    </row>
    <row r="176" spans="2:5">
      <c r="B176" s="3" t="s">
        <v>136</v>
      </c>
      <c r="D176" s="4">
        <v>1308.5899999999999</v>
      </c>
    </row>
    <row r="186" spans="2:4">
      <c r="B186" s="1" t="s">
        <v>12</v>
      </c>
      <c r="D186" s="1">
        <f>SUM(D173:D185)</f>
        <v>12922.86</v>
      </c>
    </row>
    <row r="188" spans="2:4">
      <c r="B188" s="1" t="s">
        <v>13</v>
      </c>
    </row>
    <row r="189" spans="2:4">
      <c r="B189" s="1" t="s">
        <v>14</v>
      </c>
      <c r="C189" s="1" t="s">
        <v>51</v>
      </c>
    </row>
    <row r="193" spans="2:5">
      <c r="C193" s="1" t="s">
        <v>0</v>
      </c>
    </row>
    <row r="194" spans="2:5">
      <c r="C194" s="1" t="s">
        <v>1</v>
      </c>
    </row>
    <row r="195" spans="2:5">
      <c r="B195" s="1" t="s">
        <v>2</v>
      </c>
    </row>
    <row r="196" spans="2:5">
      <c r="C196" s="1" t="s">
        <v>72</v>
      </c>
    </row>
    <row r="197" spans="2:5">
      <c r="B197" s="1" t="s">
        <v>3</v>
      </c>
      <c r="C197" s="1" t="s">
        <v>23</v>
      </c>
      <c r="D197" s="1">
        <v>17</v>
      </c>
    </row>
    <row r="200" spans="2:5">
      <c r="B200" s="1" t="s">
        <v>4</v>
      </c>
      <c r="C200" s="1" t="s">
        <v>5</v>
      </c>
      <c r="D200" s="1" t="s">
        <v>6</v>
      </c>
      <c r="E200" s="1" t="s">
        <v>7</v>
      </c>
    </row>
    <row r="201" spans="2:5">
      <c r="B201" s="1" t="s">
        <v>8</v>
      </c>
      <c r="C201" s="1">
        <v>33710.519999999997</v>
      </c>
      <c r="D201" s="1">
        <v>36568.07</v>
      </c>
      <c r="E201" s="1">
        <f>D218</f>
        <v>39443.29</v>
      </c>
    </row>
    <row r="202" spans="2:5">
      <c r="B202" s="1" t="s">
        <v>9</v>
      </c>
      <c r="E202" s="1">
        <f>C201-E201</f>
        <v>-5732.7700000000041</v>
      </c>
    </row>
    <row r="204" spans="2:5">
      <c r="B204" s="1" t="s">
        <v>10</v>
      </c>
      <c r="D204" s="1" t="s">
        <v>11</v>
      </c>
    </row>
    <row r="206" spans="2:5" ht="27.6">
      <c r="B206" s="3" t="s">
        <v>138</v>
      </c>
      <c r="D206" s="4">
        <v>4619.3100000000004</v>
      </c>
    </row>
    <row r="207" spans="2:5">
      <c r="B207" s="3" t="s">
        <v>54</v>
      </c>
      <c r="D207" s="4">
        <v>31064</v>
      </c>
    </row>
    <row r="208" spans="2:5" ht="27.6">
      <c r="B208" s="3" t="s">
        <v>139</v>
      </c>
      <c r="D208" s="4">
        <v>3759.98</v>
      </c>
    </row>
    <row r="218" spans="2:4">
      <c r="B218" s="1" t="s">
        <v>12</v>
      </c>
      <c r="D218" s="1">
        <f>SUM(D205:D217)</f>
        <v>39443.29</v>
      </c>
    </row>
    <row r="220" spans="2:4">
      <c r="B220" s="1" t="s">
        <v>13</v>
      </c>
    </row>
    <row r="221" spans="2:4">
      <c r="B221" s="1" t="s">
        <v>14</v>
      </c>
      <c r="C221" s="1" t="s">
        <v>51</v>
      </c>
    </row>
    <row r="225" spans="2:5">
      <c r="C225" s="1" t="s">
        <v>0</v>
      </c>
    </row>
    <row r="226" spans="2:5">
      <c r="C226" s="1" t="s">
        <v>1</v>
      </c>
    </row>
    <row r="227" spans="2:5">
      <c r="B227" s="1" t="s">
        <v>2</v>
      </c>
    </row>
    <row r="228" spans="2:5">
      <c r="C228" s="1" t="s">
        <v>72</v>
      </c>
    </row>
    <row r="229" spans="2:5">
      <c r="B229" s="1" t="s">
        <v>3</v>
      </c>
      <c r="C229" s="1" t="s">
        <v>23</v>
      </c>
      <c r="D229" s="1">
        <v>18</v>
      </c>
    </row>
    <row r="232" spans="2:5">
      <c r="B232" s="1" t="s">
        <v>4</v>
      </c>
      <c r="C232" s="1" t="s">
        <v>5</v>
      </c>
      <c r="D232" s="1" t="s">
        <v>6</v>
      </c>
      <c r="E232" s="1" t="s">
        <v>7</v>
      </c>
    </row>
    <row r="233" spans="2:5">
      <c r="B233" s="1" t="s">
        <v>8</v>
      </c>
      <c r="C233" s="1">
        <v>33372</v>
      </c>
      <c r="D233" s="1">
        <v>29852.86</v>
      </c>
      <c r="E233" s="5">
        <f>D250</f>
        <v>4507.5879999999997</v>
      </c>
    </row>
    <row r="234" spans="2:5">
      <c r="B234" s="1" t="s">
        <v>9</v>
      </c>
      <c r="E234" s="5">
        <f>C233-E233</f>
        <v>28864.412</v>
      </c>
    </row>
    <row r="236" spans="2:5">
      <c r="B236" s="1" t="s">
        <v>10</v>
      </c>
      <c r="D236" s="1" t="s">
        <v>11</v>
      </c>
    </row>
    <row r="238" spans="2:5">
      <c r="B238" s="3" t="s">
        <v>121</v>
      </c>
      <c r="D238" s="4">
        <v>4507.5879999999997</v>
      </c>
    </row>
    <row r="250" spans="2:4">
      <c r="B250" s="1" t="s">
        <v>12</v>
      </c>
      <c r="D250" s="5">
        <f>SUM(D237:D249)</f>
        <v>4507.5879999999997</v>
      </c>
    </row>
    <row r="252" spans="2:4">
      <c r="B252" s="1" t="s">
        <v>13</v>
      </c>
    </row>
    <row r="253" spans="2:4">
      <c r="B253" s="1" t="s">
        <v>14</v>
      </c>
      <c r="C253" s="1" t="s">
        <v>51</v>
      </c>
    </row>
    <row r="257" spans="2:5">
      <c r="C257" s="1" t="s">
        <v>0</v>
      </c>
    </row>
    <row r="258" spans="2:5">
      <c r="C258" s="1" t="s">
        <v>1</v>
      </c>
    </row>
    <row r="259" spans="2:5">
      <c r="B259" s="1" t="s">
        <v>2</v>
      </c>
    </row>
    <row r="260" spans="2:5">
      <c r="C260" s="1" t="s">
        <v>72</v>
      </c>
    </row>
    <row r="261" spans="2:5">
      <c r="B261" s="1" t="s">
        <v>3</v>
      </c>
      <c r="C261" s="1" t="s">
        <v>23</v>
      </c>
      <c r="D261" s="1">
        <v>19</v>
      </c>
    </row>
    <row r="264" spans="2:5">
      <c r="B264" s="1" t="s">
        <v>4</v>
      </c>
      <c r="C264" s="1" t="s">
        <v>5</v>
      </c>
      <c r="D264" s="1" t="s">
        <v>6</v>
      </c>
      <c r="E264" s="1" t="s">
        <v>7</v>
      </c>
    </row>
    <row r="265" spans="2:5">
      <c r="B265" s="1" t="s">
        <v>8</v>
      </c>
      <c r="C265" s="1">
        <v>165442.45000000001</v>
      </c>
      <c r="D265" s="1">
        <v>152344.29</v>
      </c>
      <c r="E265" s="5">
        <f>D286</f>
        <v>33609.477725290002</v>
      </c>
    </row>
    <row r="266" spans="2:5">
      <c r="B266" s="1" t="s">
        <v>9</v>
      </c>
      <c r="E266" s="5">
        <f>C265-E265</f>
        <v>131832.97227471002</v>
      </c>
    </row>
    <row r="268" spans="2:5">
      <c r="B268" s="1" t="s">
        <v>10</v>
      </c>
      <c r="D268" s="1" t="s">
        <v>11</v>
      </c>
    </row>
    <row r="270" spans="2:5">
      <c r="B270" s="3" t="s">
        <v>140</v>
      </c>
      <c r="D270" s="4">
        <v>1347.17</v>
      </c>
    </row>
    <row r="271" spans="2:5">
      <c r="B271" s="3" t="s">
        <v>84</v>
      </c>
      <c r="D271" s="4">
        <v>953.54</v>
      </c>
    </row>
    <row r="272" spans="2:5">
      <c r="B272" s="3" t="s">
        <v>94</v>
      </c>
      <c r="D272" s="4">
        <v>2844.92</v>
      </c>
    </row>
    <row r="273" spans="1:5">
      <c r="B273" s="3" t="s">
        <v>76</v>
      </c>
      <c r="D273" s="4">
        <v>1305.08</v>
      </c>
    </row>
    <row r="274" spans="1:5">
      <c r="B274" s="3" t="s">
        <v>84</v>
      </c>
      <c r="D274" s="4">
        <v>158.95886264500004</v>
      </c>
    </row>
    <row r="275" spans="1:5">
      <c r="B275" s="3" t="s">
        <v>84</v>
      </c>
      <c r="D275" s="4">
        <v>161.37886264500003</v>
      </c>
    </row>
    <row r="276" spans="1:5" s="2" customFormat="1">
      <c r="A276" s="1"/>
      <c r="B276" s="3" t="s">
        <v>112</v>
      </c>
      <c r="C276" s="1"/>
      <c r="D276" s="4">
        <v>18052</v>
      </c>
      <c r="E276" s="1"/>
    </row>
    <row r="277" spans="1:5" s="2" customFormat="1">
      <c r="A277" s="1"/>
      <c r="B277" s="3" t="s">
        <v>84</v>
      </c>
      <c r="C277" s="1"/>
      <c r="D277" s="4">
        <v>645.52</v>
      </c>
      <c r="E277" s="1"/>
    </row>
    <row r="278" spans="1:5" s="2" customFormat="1">
      <c r="A278" s="1"/>
      <c r="B278" s="3" t="s">
        <v>141</v>
      </c>
      <c r="C278" s="1"/>
      <c r="D278" s="4">
        <v>1238.29</v>
      </c>
      <c r="E278" s="1"/>
    </row>
    <row r="279" spans="1:5" s="2" customFormat="1" ht="20.399999999999999" customHeight="1">
      <c r="A279" s="1"/>
      <c r="B279" s="3" t="s">
        <v>142</v>
      </c>
      <c r="C279" s="1"/>
      <c r="D279" s="4">
        <v>3582.24</v>
      </c>
      <c r="E279" s="1"/>
    </row>
    <row r="280" spans="1:5">
      <c r="B280" s="3" t="s">
        <v>84</v>
      </c>
      <c r="D280" s="4">
        <v>161.38</v>
      </c>
    </row>
    <row r="281" spans="1:5">
      <c r="B281" s="3" t="s">
        <v>94</v>
      </c>
      <c r="D281" s="4">
        <v>1622.91</v>
      </c>
    </row>
    <row r="282" spans="1:5">
      <c r="B282" s="3" t="s">
        <v>84</v>
      </c>
      <c r="D282" s="4">
        <v>484.14</v>
      </c>
    </row>
    <row r="283" spans="1:5">
      <c r="B283" s="3" t="s">
        <v>141</v>
      </c>
      <c r="D283" s="4">
        <v>1051.95</v>
      </c>
    </row>
    <row r="286" spans="1:5">
      <c r="B286" s="1" t="s">
        <v>12</v>
      </c>
      <c r="D286" s="5">
        <f>SUM(D269:D285)</f>
        <v>33609.477725290002</v>
      </c>
    </row>
    <row r="288" spans="1:5">
      <c r="B288" s="1" t="s">
        <v>13</v>
      </c>
    </row>
    <row r="289" spans="2:3">
      <c r="B289" s="1" t="s">
        <v>14</v>
      </c>
      <c r="C289" s="1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E281"/>
  <sheetViews>
    <sheetView topLeftCell="A285" workbookViewId="0">
      <selection activeCell="B252" sqref="B252:E281"/>
    </sheetView>
  </sheetViews>
  <sheetFormatPr defaultRowHeight="14.4"/>
  <cols>
    <col min="1" max="1" width="9.109375" style="1" customWidth="1"/>
    <col min="2" max="2" width="29.5546875" style="1" customWidth="1"/>
    <col min="3" max="3" width="22.88671875" style="1" customWidth="1"/>
    <col min="4" max="4" width="16.6640625" style="1" customWidth="1"/>
    <col min="5" max="5" width="15.88671875" style="1" customWidth="1"/>
    <col min="6" max="6" width="9.109375" customWidth="1"/>
  </cols>
  <sheetData>
    <row r="3" spans="2:5">
      <c r="C3" s="1" t="s">
        <v>0</v>
      </c>
    </row>
    <row r="4" spans="2:5">
      <c r="C4" s="1" t="s">
        <v>1</v>
      </c>
    </row>
    <row r="5" spans="2:5">
      <c r="B5" s="1" t="s">
        <v>2</v>
      </c>
    </row>
    <row r="6" spans="2:5">
      <c r="C6" s="1" t="s">
        <v>73</v>
      </c>
    </row>
    <row r="7" spans="2:5">
      <c r="B7" s="1" t="s">
        <v>3</v>
      </c>
      <c r="C7" s="1" t="s">
        <v>24</v>
      </c>
      <c r="D7" s="1">
        <v>4</v>
      </c>
    </row>
    <row r="10" spans="2:5">
      <c r="B10" s="1" t="s">
        <v>4</v>
      </c>
      <c r="C10" s="1" t="s">
        <v>5</v>
      </c>
      <c r="D10" s="1" t="s">
        <v>6</v>
      </c>
      <c r="E10" s="1" t="s">
        <v>7</v>
      </c>
    </row>
    <row r="11" spans="2:5">
      <c r="B11" s="1" t="s">
        <v>8</v>
      </c>
      <c r="C11" s="98">
        <f>55307.34+12484.7</f>
        <v>67792.039999999994</v>
      </c>
      <c r="D11" s="98">
        <f>49609.04+12484.7</f>
        <v>62093.740000000005</v>
      </c>
      <c r="E11" s="1">
        <f>D29</f>
        <v>50257.48</v>
      </c>
    </row>
    <row r="12" spans="2:5">
      <c r="B12" s="1" t="s">
        <v>9</v>
      </c>
      <c r="E12" s="1">
        <f>C11-E11</f>
        <v>17534.55999999999</v>
      </c>
    </row>
    <row r="14" spans="2:5">
      <c r="B14" s="1" t="s">
        <v>10</v>
      </c>
      <c r="D14" s="1" t="s">
        <v>11</v>
      </c>
    </row>
    <row r="16" spans="2:5" ht="16.8" customHeight="1">
      <c r="B16" s="3" t="s">
        <v>81</v>
      </c>
      <c r="D16" s="4">
        <v>47167</v>
      </c>
    </row>
    <row r="17" spans="2:4" ht="19.2" customHeight="1">
      <c r="B17" s="3" t="s">
        <v>143</v>
      </c>
      <c r="D17" s="4">
        <v>3090.48</v>
      </c>
    </row>
    <row r="29" spans="2:4">
      <c r="B29" s="1" t="s">
        <v>12</v>
      </c>
      <c r="D29" s="1">
        <f>SUM(D15:D28)</f>
        <v>50257.48</v>
      </c>
    </row>
    <row r="31" spans="2:4">
      <c r="B31" s="1" t="s">
        <v>13</v>
      </c>
    </row>
    <row r="32" spans="2:4">
      <c r="B32" s="1" t="s">
        <v>14</v>
      </c>
      <c r="C32" s="1" t="s">
        <v>51</v>
      </c>
    </row>
    <row r="37" spans="2:5">
      <c r="C37" s="1" t="s">
        <v>0</v>
      </c>
    </row>
    <row r="38" spans="2:5">
      <c r="C38" s="1" t="s">
        <v>1</v>
      </c>
    </row>
    <row r="39" spans="2:5">
      <c r="B39" s="1" t="s">
        <v>2</v>
      </c>
    </row>
    <row r="40" spans="2:5">
      <c r="C40" s="1" t="s">
        <v>73</v>
      </c>
    </row>
    <row r="41" spans="2:5">
      <c r="B41" s="1" t="s">
        <v>3</v>
      </c>
      <c r="C41" s="1" t="s">
        <v>24</v>
      </c>
      <c r="D41" s="1">
        <v>6</v>
      </c>
    </row>
    <row r="44" spans="2:5">
      <c r="B44" s="1" t="s">
        <v>4</v>
      </c>
      <c r="C44" s="1" t="s">
        <v>5</v>
      </c>
      <c r="D44" s="1" t="s">
        <v>6</v>
      </c>
      <c r="E44" s="1" t="s">
        <v>7</v>
      </c>
    </row>
    <row r="45" spans="2:5">
      <c r="B45" s="1" t="s">
        <v>8</v>
      </c>
      <c r="C45" s="98">
        <f>96845.94+14148.9</f>
        <v>110994.84</v>
      </c>
      <c r="D45" s="98">
        <f>90517.33+14148.9</f>
        <v>104666.23</v>
      </c>
      <c r="E45" s="5">
        <f>D67</f>
        <v>88887.848862644998</v>
      </c>
    </row>
    <row r="46" spans="2:5">
      <c r="B46" s="1" t="s">
        <v>9</v>
      </c>
      <c r="E46" s="5">
        <f>C45-E45</f>
        <v>22106.991137354999</v>
      </c>
    </row>
    <row r="48" spans="2:5">
      <c r="B48" s="1" t="s">
        <v>10</v>
      </c>
      <c r="D48" s="1" t="s">
        <v>11</v>
      </c>
    </row>
    <row r="50" spans="2:4">
      <c r="B50" s="3" t="s">
        <v>84</v>
      </c>
      <c r="D50" s="4">
        <v>158.95886264500004</v>
      </c>
    </row>
    <row r="51" spans="2:4">
      <c r="B51" s="3" t="s">
        <v>121</v>
      </c>
      <c r="D51" s="4">
        <v>1878.6675</v>
      </c>
    </row>
    <row r="52" spans="2:4">
      <c r="B52" s="3" t="s">
        <v>144</v>
      </c>
      <c r="D52" s="4">
        <v>315.64249999999998</v>
      </c>
    </row>
    <row r="53" spans="2:4" ht="27.6">
      <c r="B53" s="3" t="s">
        <v>145</v>
      </c>
      <c r="D53" s="4">
        <v>36734</v>
      </c>
    </row>
    <row r="54" spans="2:4" ht="21.6" customHeight="1">
      <c r="B54" s="3" t="s">
        <v>146</v>
      </c>
      <c r="D54" s="4">
        <v>5779.43</v>
      </c>
    </row>
    <row r="55" spans="2:4" ht="27.6">
      <c r="B55" s="3" t="s">
        <v>108</v>
      </c>
      <c r="D55" s="4">
        <v>43288</v>
      </c>
    </row>
    <row r="56" spans="2:4" ht="25.2" customHeight="1">
      <c r="B56" s="3" t="s">
        <v>84</v>
      </c>
      <c r="D56" s="4">
        <v>161.38</v>
      </c>
    </row>
    <row r="57" spans="2:4">
      <c r="B57" s="99" t="s">
        <v>85</v>
      </c>
      <c r="D57" s="63">
        <v>571.77</v>
      </c>
    </row>
    <row r="67" spans="2:4">
      <c r="B67" s="1" t="s">
        <v>12</v>
      </c>
      <c r="D67" s="5">
        <f>SUM(D49:D66)</f>
        <v>88887.848862644998</v>
      </c>
    </row>
    <row r="69" spans="2:4">
      <c r="B69" s="1" t="s">
        <v>13</v>
      </c>
    </row>
    <row r="70" spans="2:4">
      <c r="B70" s="1" t="s">
        <v>14</v>
      </c>
      <c r="C70" s="1" t="s">
        <v>51</v>
      </c>
    </row>
    <row r="75" spans="2:4">
      <c r="C75" s="1" t="s">
        <v>0</v>
      </c>
    </row>
    <row r="76" spans="2:4">
      <c r="C76" s="1" t="s">
        <v>1</v>
      </c>
    </row>
    <row r="77" spans="2:4">
      <c r="B77" s="1" t="s">
        <v>2</v>
      </c>
    </row>
    <row r="78" spans="2:4">
      <c r="C78" s="1" t="s">
        <v>73</v>
      </c>
    </row>
    <row r="79" spans="2:4">
      <c r="B79" s="1" t="s">
        <v>3</v>
      </c>
      <c r="C79" s="1" t="s">
        <v>24</v>
      </c>
      <c r="D79" s="1">
        <v>7</v>
      </c>
    </row>
    <row r="82" spans="2:5">
      <c r="B82" s="1" t="s">
        <v>4</v>
      </c>
      <c r="C82" s="1" t="s">
        <v>5</v>
      </c>
      <c r="D82" s="1" t="s">
        <v>6</v>
      </c>
      <c r="E82" s="1" t="s">
        <v>7</v>
      </c>
    </row>
    <row r="83" spans="2:5">
      <c r="B83" s="1" t="s">
        <v>8</v>
      </c>
      <c r="C83" s="98">
        <f>105753.3+5444.88</f>
        <v>111198.18000000001</v>
      </c>
      <c r="D83" s="98">
        <f>99648.64+5444.88</f>
        <v>105093.52</v>
      </c>
      <c r="E83" s="5">
        <f>D101</f>
        <v>3788.89</v>
      </c>
    </row>
    <row r="84" spans="2:5">
      <c r="B84" s="1" t="s">
        <v>9</v>
      </c>
      <c r="E84" s="5">
        <f>C83-E83</f>
        <v>107409.29000000001</v>
      </c>
    </row>
    <row r="86" spans="2:5">
      <c r="B86" s="1" t="s">
        <v>10</v>
      </c>
      <c r="D86" s="1" t="s">
        <v>11</v>
      </c>
    </row>
    <row r="88" spans="2:5">
      <c r="B88" s="3" t="s">
        <v>116</v>
      </c>
      <c r="D88" s="4">
        <v>795.29</v>
      </c>
    </row>
    <row r="89" spans="2:5">
      <c r="B89" s="3" t="s">
        <v>147</v>
      </c>
      <c r="D89" s="4">
        <v>1479.21</v>
      </c>
    </row>
    <row r="90" spans="2:5">
      <c r="B90" s="45" t="s">
        <v>53</v>
      </c>
      <c r="C90" s="47"/>
      <c r="D90" s="43">
        <v>942.62</v>
      </c>
    </row>
    <row r="91" spans="2:5">
      <c r="B91" s="46" t="s">
        <v>85</v>
      </c>
      <c r="C91" s="47"/>
      <c r="D91" s="43">
        <v>571.77</v>
      </c>
    </row>
    <row r="101" spans="2:4">
      <c r="B101" s="1" t="s">
        <v>12</v>
      </c>
      <c r="D101" s="5">
        <f>SUM(D87:D100)</f>
        <v>3788.89</v>
      </c>
    </row>
    <row r="103" spans="2:4">
      <c r="B103" s="1" t="s">
        <v>13</v>
      </c>
    </row>
    <row r="104" spans="2:4">
      <c r="B104" s="1" t="s">
        <v>14</v>
      </c>
      <c r="C104" s="1" t="s">
        <v>51</v>
      </c>
    </row>
    <row r="109" spans="2:4">
      <c r="C109" s="1" t="s">
        <v>0</v>
      </c>
    </row>
    <row r="110" spans="2:4">
      <c r="C110" s="1" t="s">
        <v>1</v>
      </c>
    </row>
    <row r="111" spans="2:4">
      <c r="B111" s="1" t="s">
        <v>2</v>
      </c>
    </row>
    <row r="112" spans="2:4">
      <c r="C112" s="1" t="s">
        <v>73</v>
      </c>
    </row>
    <row r="113" spans="2:5">
      <c r="B113" s="1" t="s">
        <v>3</v>
      </c>
      <c r="C113" s="1" t="s">
        <v>24</v>
      </c>
      <c r="D113" s="1">
        <v>9</v>
      </c>
    </row>
    <row r="116" spans="2:5">
      <c r="B116" s="1" t="s">
        <v>4</v>
      </c>
      <c r="C116" s="1" t="s">
        <v>5</v>
      </c>
      <c r="D116" s="1" t="s">
        <v>6</v>
      </c>
      <c r="E116" s="1" t="s">
        <v>7</v>
      </c>
    </row>
    <row r="117" spans="2:5">
      <c r="B117" s="1" t="s">
        <v>8</v>
      </c>
      <c r="C117" s="98">
        <f>98695.8+4448.83</f>
        <v>103144.63</v>
      </c>
      <c r="D117" s="98">
        <f>79892.31+4448.83</f>
        <v>84341.14</v>
      </c>
      <c r="E117" s="1">
        <f>D137</f>
        <v>129800.8</v>
      </c>
    </row>
    <row r="118" spans="2:5">
      <c r="B118" s="1" t="s">
        <v>9</v>
      </c>
      <c r="E118" s="1">
        <f>C117-E117</f>
        <v>-26656.17</v>
      </c>
    </row>
    <row r="120" spans="2:5">
      <c r="B120" s="1" t="s">
        <v>10</v>
      </c>
      <c r="D120" s="1" t="s">
        <v>11</v>
      </c>
    </row>
    <row r="122" spans="2:5">
      <c r="B122" s="3" t="s">
        <v>148</v>
      </c>
      <c r="D122" s="4">
        <v>6423.45</v>
      </c>
    </row>
    <row r="123" spans="2:5">
      <c r="B123" s="3" t="s">
        <v>53</v>
      </c>
      <c r="D123" s="4">
        <v>944.05</v>
      </c>
    </row>
    <row r="124" spans="2:5">
      <c r="B124" s="3" t="s">
        <v>149</v>
      </c>
      <c r="D124" s="4">
        <v>414.47</v>
      </c>
    </row>
    <row r="125" spans="2:5">
      <c r="B125" s="3" t="s">
        <v>150</v>
      </c>
      <c r="D125" s="4">
        <v>70613</v>
      </c>
    </row>
    <row r="126" spans="2:5">
      <c r="B126" s="3" t="s">
        <v>62</v>
      </c>
      <c r="D126" s="4">
        <v>1726.73</v>
      </c>
    </row>
    <row r="127" spans="2:5">
      <c r="B127" s="3" t="s">
        <v>151</v>
      </c>
      <c r="D127" s="4">
        <v>379.21</v>
      </c>
    </row>
    <row r="128" spans="2:5" ht="27.6">
      <c r="B128" s="3" t="s">
        <v>152</v>
      </c>
      <c r="D128" s="4">
        <v>48132</v>
      </c>
    </row>
    <row r="129" spans="2:4">
      <c r="B129" s="3" t="s">
        <v>84</v>
      </c>
      <c r="D129" s="4">
        <v>322.76</v>
      </c>
    </row>
    <row r="130" spans="2:4">
      <c r="B130" s="48" t="s">
        <v>84</v>
      </c>
      <c r="C130" s="47"/>
      <c r="D130" s="43">
        <v>161.38</v>
      </c>
    </row>
    <row r="131" spans="2:4">
      <c r="B131" s="49" t="s">
        <v>85</v>
      </c>
      <c r="C131" s="47"/>
      <c r="D131" s="43">
        <v>683.75</v>
      </c>
    </row>
    <row r="132" spans="2:4">
      <c r="B132" s="47"/>
      <c r="C132" s="47"/>
      <c r="D132" s="47"/>
    </row>
    <row r="137" spans="2:4">
      <c r="B137" s="1" t="s">
        <v>12</v>
      </c>
      <c r="D137" s="1">
        <f>SUM(D121:D136)</f>
        <v>129800.8</v>
      </c>
    </row>
    <row r="139" spans="2:4">
      <c r="B139" s="1" t="s">
        <v>13</v>
      </c>
    </row>
    <row r="140" spans="2:4">
      <c r="B140" s="1" t="s">
        <v>14</v>
      </c>
      <c r="C140" s="1" t="s">
        <v>51</v>
      </c>
    </row>
    <row r="145" spans="2:5">
      <c r="C145" s="1" t="s">
        <v>0</v>
      </c>
    </row>
    <row r="146" spans="2:5">
      <c r="C146" s="1" t="s">
        <v>1</v>
      </c>
    </row>
    <row r="147" spans="2:5">
      <c r="B147" s="1" t="s">
        <v>2</v>
      </c>
    </row>
    <row r="148" spans="2:5">
      <c r="C148" s="1" t="s">
        <v>73</v>
      </c>
    </row>
    <row r="149" spans="2:5">
      <c r="B149" s="1" t="s">
        <v>3</v>
      </c>
      <c r="C149" s="1" t="s">
        <v>24</v>
      </c>
      <c r="D149" s="1">
        <v>13</v>
      </c>
    </row>
    <row r="152" spans="2:5">
      <c r="B152" s="1" t="s">
        <v>4</v>
      </c>
      <c r="C152" s="1" t="s">
        <v>5</v>
      </c>
      <c r="D152" s="1" t="s">
        <v>6</v>
      </c>
      <c r="E152" s="1" t="s">
        <v>7</v>
      </c>
    </row>
    <row r="153" spans="2:5">
      <c r="B153" s="1" t="s">
        <v>8</v>
      </c>
      <c r="C153" s="1">
        <v>169207.32</v>
      </c>
      <c r="D153" s="1">
        <v>155236.77000000002</v>
      </c>
      <c r="E153" s="5">
        <f>D171</f>
        <v>83210.831067726162</v>
      </c>
    </row>
    <row r="154" spans="2:5">
      <c r="B154" s="1" t="s">
        <v>9</v>
      </c>
      <c r="E154" s="5">
        <f>C153-E153</f>
        <v>85996.488932273845</v>
      </c>
    </row>
    <row r="156" spans="2:5">
      <c r="B156" s="1" t="s">
        <v>10</v>
      </c>
      <c r="D156" s="1" t="s">
        <v>11</v>
      </c>
    </row>
    <row r="158" spans="2:5">
      <c r="B158" s="3" t="s">
        <v>84</v>
      </c>
      <c r="D158" s="4">
        <v>635.70000000000005</v>
      </c>
    </row>
    <row r="159" spans="2:5">
      <c r="B159" s="3" t="s">
        <v>84</v>
      </c>
      <c r="D159" s="4">
        <v>953.75317586999995</v>
      </c>
    </row>
    <row r="160" spans="2:5">
      <c r="B160" s="3" t="s">
        <v>94</v>
      </c>
      <c r="D160" s="4">
        <v>2294.8184351949999</v>
      </c>
    </row>
    <row r="161" spans="2:4">
      <c r="B161" s="3" t="s">
        <v>76</v>
      </c>
      <c r="D161" s="4">
        <v>1191.7827899945</v>
      </c>
    </row>
    <row r="162" spans="2:4">
      <c r="B162" s="3" t="s">
        <v>121</v>
      </c>
      <c r="D162" s="4">
        <v>2283.0666666666666</v>
      </c>
    </row>
    <row r="163" spans="2:4" ht="27.6">
      <c r="B163" s="3" t="s">
        <v>153</v>
      </c>
      <c r="D163" s="4">
        <v>72461</v>
      </c>
    </row>
    <row r="164" spans="2:4">
      <c r="B164" s="3" t="s">
        <v>136</v>
      </c>
      <c r="D164" s="4">
        <v>1308.5899999999999</v>
      </c>
    </row>
    <row r="165" spans="2:4">
      <c r="B165" s="3" t="s">
        <v>154</v>
      </c>
      <c r="D165" s="4">
        <v>2082.12</v>
      </c>
    </row>
    <row r="170" spans="2:4" ht="22.2" customHeight="1"/>
    <row r="171" spans="2:4">
      <c r="B171" s="1" t="s">
        <v>12</v>
      </c>
      <c r="D171" s="5">
        <f>SUM(D157:D170)</f>
        <v>83210.831067726162</v>
      </c>
    </row>
    <row r="173" spans="2:4">
      <c r="B173" s="1" t="s">
        <v>13</v>
      </c>
    </row>
    <row r="174" spans="2:4">
      <c r="B174" s="1" t="s">
        <v>14</v>
      </c>
      <c r="C174" s="1" t="s">
        <v>51</v>
      </c>
    </row>
    <row r="180" spans="2:5">
      <c r="C180" s="1" t="s">
        <v>0</v>
      </c>
    </row>
    <row r="181" spans="2:5">
      <c r="C181" s="1" t="s">
        <v>1</v>
      </c>
    </row>
    <row r="182" spans="2:5">
      <c r="B182" s="1" t="s">
        <v>2</v>
      </c>
    </row>
    <row r="183" spans="2:5">
      <c r="C183" s="1" t="s">
        <v>73</v>
      </c>
    </row>
    <row r="184" spans="2:5">
      <c r="B184" s="1" t="s">
        <v>3</v>
      </c>
      <c r="C184" s="1" t="s">
        <v>24</v>
      </c>
      <c r="D184" s="1" t="s">
        <v>25</v>
      </c>
    </row>
    <row r="187" spans="2:5">
      <c r="B187" s="1" t="s">
        <v>4</v>
      </c>
      <c r="C187" s="1" t="s">
        <v>5</v>
      </c>
      <c r="D187" s="1" t="s">
        <v>6</v>
      </c>
      <c r="E187" s="1" t="s">
        <v>7</v>
      </c>
    </row>
    <row r="188" spans="2:5">
      <c r="B188" s="1" t="s">
        <v>8</v>
      </c>
      <c r="C188" s="98">
        <f>81978.66+18261.1</f>
        <v>100239.76000000001</v>
      </c>
      <c r="D188" s="98">
        <f>78280.27+18261.1</f>
        <v>96541.37</v>
      </c>
      <c r="E188" s="5">
        <f>D206</f>
        <v>212774.42210186168</v>
      </c>
    </row>
    <row r="189" spans="2:5">
      <c r="B189" s="1" t="s">
        <v>9</v>
      </c>
      <c r="E189" s="5">
        <f>C188-E188</f>
        <v>-112534.66210186167</v>
      </c>
    </row>
    <row r="191" spans="2:5">
      <c r="B191" s="1" t="s">
        <v>10</v>
      </c>
      <c r="D191" s="1" t="s">
        <v>11</v>
      </c>
    </row>
    <row r="193" spans="2:4">
      <c r="B193" s="3" t="s">
        <v>53</v>
      </c>
      <c r="D193" s="4">
        <v>1288.51</v>
      </c>
    </row>
    <row r="194" spans="2:4" ht="27.6">
      <c r="B194" s="3" t="s">
        <v>155</v>
      </c>
      <c r="D194" s="4">
        <v>71233</v>
      </c>
    </row>
    <row r="195" spans="2:4">
      <c r="B195" s="3" t="s">
        <v>156</v>
      </c>
      <c r="D195" s="4">
        <v>65000</v>
      </c>
    </row>
    <row r="196" spans="2:4">
      <c r="B196" s="3" t="s">
        <v>157</v>
      </c>
      <c r="D196" s="4">
        <v>65000</v>
      </c>
    </row>
    <row r="197" spans="2:4">
      <c r="B197" s="3" t="s">
        <v>121</v>
      </c>
      <c r="D197" s="4">
        <v>2283.0666666666666</v>
      </c>
    </row>
    <row r="198" spans="2:4">
      <c r="B198" s="3" t="s">
        <v>94</v>
      </c>
      <c r="D198" s="4">
        <v>1724.5454351950002</v>
      </c>
    </row>
    <row r="199" spans="2:4" ht="21.6" customHeight="1">
      <c r="B199" s="3" t="s">
        <v>158</v>
      </c>
      <c r="D199" s="4">
        <v>6245.3</v>
      </c>
    </row>
    <row r="206" spans="2:4">
      <c r="B206" s="1" t="s">
        <v>12</v>
      </c>
      <c r="D206" s="5">
        <f>SUM(D192:D205)</f>
        <v>212774.42210186168</v>
      </c>
    </row>
    <row r="208" spans="2:4">
      <c r="B208" s="1" t="s">
        <v>13</v>
      </c>
    </row>
    <row r="209" spans="2:5">
      <c r="B209" s="1" t="s">
        <v>14</v>
      </c>
      <c r="C209" s="1" t="s">
        <v>51</v>
      </c>
    </row>
    <row r="214" spans="2:5">
      <c r="C214" s="1" t="s">
        <v>0</v>
      </c>
    </row>
    <row r="215" spans="2:5">
      <c r="C215" s="1" t="s">
        <v>1</v>
      </c>
    </row>
    <row r="216" spans="2:5">
      <c r="B216" s="1" t="s">
        <v>2</v>
      </c>
    </row>
    <row r="217" spans="2:5">
      <c r="C217" s="1" t="s">
        <v>73</v>
      </c>
    </row>
    <row r="218" spans="2:5">
      <c r="B218" s="1" t="s">
        <v>3</v>
      </c>
      <c r="C218" s="1" t="s">
        <v>24</v>
      </c>
      <c r="D218" s="1">
        <v>15</v>
      </c>
    </row>
    <row r="221" spans="2:5">
      <c r="B221" s="1" t="s">
        <v>4</v>
      </c>
      <c r="C221" s="1" t="s">
        <v>5</v>
      </c>
      <c r="D221" s="1" t="s">
        <v>6</v>
      </c>
      <c r="E221" s="1" t="s">
        <v>7</v>
      </c>
    </row>
    <row r="222" spans="2:5">
      <c r="B222" s="1" t="s">
        <v>8</v>
      </c>
      <c r="C222" s="1">
        <v>216778.56</v>
      </c>
      <c r="D222" s="1">
        <v>200828.79999999999</v>
      </c>
      <c r="E222" s="5">
        <f>D244</f>
        <v>22682.595529311668</v>
      </c>
    </row>
    <row r="223" spans="2:5">
      <c r="B223" s="1" t="s">
        <v>9</v>
      </c>
      <c r="E223" s="5">
        <f>C222-E222</f>
        <v>194095.96447068834</v>
      </c>
    </row>
    <row r="225" spans="2:4">
      <c r="B225" s="1" t="s">
        <v>10</v>
      </c>
      <c r="D225" s="1" t="s">
        <v>11</v>
      </c>
    </row>
    <row r="227" spans="2:4">
      <c r="B227" s="3" t="s">
        <v>84</v>
      </c>
      <c r="D227" s="4">
        <v>476.77</v>
      </c>
    </row>
    <row r="228" spans="2:4">
      <c r="B228" s="3" t="s">
        <v>121</v>
      </c>
      <c r="D228" s="4">
        <v>2283.0666666666666</v>
      </c>
    </row>
    <row r="229" spans="2:4">
      <c r="B229" s="3" t="s">
        <v>84</v>
      </c>
      <c r="D229" s="4">
        <v>161.37886264500003</v>
      </c>
    </row>
    <row r="230" spans="2:4">
      <c r="B230" s="3" t="s">
        <v>84</v>
      </c>
      <c r="D230" s="4">
        <v>161.38</v>
      </c>
    </row>
    <row r="231" spans="2:4" ht="27.6">
      <c r="B231" s="3" t="s">
        <v>159</v>
      </c>
      <c r="D231" s="4">
        <v>19600</v>
      </c>
    </row>
    <row r="244" spans="2:4">
      <c r="B244" s="1" t="s">
        <v>12</v>
      </c>
      <c r="D244" s="5">
        <f>SUM(D226:D243)</f>
        <v>22682.595529311668</v>
      </c>
    </row>
    <row r="246" spans="2:4">
      <c r="B246" s="1" t="s">
        <v>13</v>
      </c>
    </row>
    <row r="247" spans="2:4">
      <c r="B247" s="1" t="s">
        <v>14</v>
      </c>
      <c r="C247" s="1" t="s">
        <v>51</v>
      </c>
    </row>
    <row r="252" spans="2:4">
      <c r="C252" s="1" t="s">
        <v>0</v>
      </c>
    </row>
    <row r="253" spans="2:4">
      <c r="C253" s="1" t="s">
        <v>1</v>
      </c>
    </row>
    <row r="254" spans="2:4">
      <c r="B254" s="1" t="s">
        <v>2</v>
      </c>
    </row>
    <row r="255" spans="2:4">
      <c r="C255" s="1" t="s">
        <v>73</v>
      </c>
    </row>
    <row r="256" spans="2:4">
      <c r="B256" s="1" t="s">
        <v>3</v>
      </c>
      <c r="C256" s="1" t="s">
        <v>24</v>
      </c>
      <c r="D256" s="1">
        <v>30</v>
      </c>
    </row>
    <row r="259" spans="2:5">
      <c r="B259" s="1" t="s">
        <v>4</v>
      </c>
      <c r="C259" s="1" t="s">
        <v>5</v>
      </c>
      <c r="D259" s="1" t="s">
        <v>6</v>
      </c>
      <c r="E259" s="1" t="s">
        <v>7</v>
      </c>
    </row>
    <row r="260" spans="2:5">
      <c r="B260" s="1" t="s">
        <v>8</v>
      </c>
      <c r="C260" s="1">
        <v>82693.98000000001</v>
      </c>
      <c r="D260" s="1">
        <v>78461.03</v>
      </c>
      <c r="E260" s="5">
        <f>D278</f>
        <v>36788.894164994999</v>
      </c>
    </row>
    <row r="261" spans="2:5">
      <c r="B261" s="1" t="s">
        <v>9</v>
      </c>
      <c r="E261" s="5">
        <f>C260-E260</f>
        <v>45905.085835005011</v>
      </c>
    </row>
    <row r="263" spans="2:5">
      <c r="B263" s="1" t="s">
        <v>10</v>
      </c>
      <c r="D263" s="1" t="s">
        <v>11</v>
      </c>
    </row>
    <row r="265" spans="2:5" ht="27.6">
      <c r="B265" s="3" t="s">
        <v>160</v>
      </c>
      <c r="D265" s="4">
        <v>23632</v>
      </c>
    </row>
    <row r="266" spans="2:5">
      <c r="B266" s="3" t="s">
        <v>149</v>
      </c>
      <c r="D266" s="4">
        <v>1191.2941649950001</v>
      </c>
    </row>
    <row r="267" spans="2:5">
      <c r="B267" s="3" t="s">
        <v>110</v>
      </c>
      <c r="D267" s="4">
        <v>11965.6</v>
      </c>
    </row>
    <row r="277" spans="2:4" ht="16.8" customHeight="1"/>
    <row r="278" spans="2:4">
      <c r="B278" s="1" t="s">
        <v>12</v>
      </c>
      <c r="D278" s="5">
        <f>SUM(D264:D277)</f>
        <v>36788.894164994999</v>
      </c>
    </row>
    <row r="280" spans="2:4">
      <c r="B280" s="1" t="s">
        <v>13</v>
      </c>
    </row>
    <row r="281" spans="2:4">
      <c r="B281" s="1" t="s">
        <v>14</v>
      </c>
      <c r="C281" s="1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E350"/>
  <sheetViews>
    <sheetView topLeftCell="A344" workbookViewId="0">
      <selection activeCell="B322" sqref="B322:E351"/>
    </sheetView>
  </sheetViews>
  <sheetFormatPr defaultRowHeight="14.4"/>
  <cols>
    <col min="1" max="1" width="9.109375" style="1" customWidth="1"/>
    <col min="2" max="2" width="27.5546875" style="1" customWidth="1"/>
    <col min="3" max="3" width="17.33203125" style="1" customWidth="1"/>
    <col min="4" max="4" width="16.44140625" style="1" customWidth="1"/>
    <col min="5" max="5" width="16" customWidth="1"/>
  </cols>
  <sheetData>
    <row r="3" spans="2:5">
      <c r="C3" s="1" t="s">
        <v>0</v>
      </c>
    </row>
    <row r="4" spans="2:5">
      <c r="C4" s="1" t="s">
        <v>1</v>
      </c>
    </row>
    <row r="5" spans="2:5">
      <c r="B5" s="1" t="s">
        <v>2</v>
      </c>
    </row>
    <row r="6" spans="2:5">
      <c r="C6" s="1" t="s">
        <v>72</v>
      </c>
    </row>
    <row r="7" spans="2:5">
      <c r="B7" s="1" t="s">
        <v>3</v>
      </c>
      <c r="C7" s="1" t="s">
        <v>26</v>
      </c>
      <c r="D7" s="1">
        <v>1</v>
      </c>
    </row>
    <row r="10" spans="2:5">
      <c r="B10" s="1" t="s">
        <v>4</v>
      </c>
      <c r="C10" s="1" t="s">
        <v>5</v>
      </c>
      <c r="D10" s="1" t="s">
        <v>6</v>
      </c>
      <c r="E10" t="s">
        <v>7</v>
      </c>
    </row>
    <row r="11" spans="2:5">
      <c r="B11" s="1" t="s">
        <v>8</v>
      </c>
      <c r="C11" s="1">
        <v>22809.119999999999</v>
      </c>
      <c r="D11" s="1">
        <v>20655.29</v>
      </c>
      <c r="E11">
        <f>D28</f>
        <v>0</v>
      </c>
    </row>
    <row r="12" spans="2:5">
      <c r="B12" s="1" t="s">
        <v>9</v>
      </c>
      <c r="E12">
        <f>C11-E11</f>
        <v>22809.119999999999</v>
      </c>
    </row>
    <row r="14" spans="2:5">
      <c r="B14" s="1" t="s">
        <v>10</v>
      </c>
      <c r="D14" s="1" t="s">
        <v>11</v>
      </c>
    </row>
    <row r="28" spans="2:4">
      <c r="B28" s="1" t="s">
        <v>12</v>
      </c>
      <c r="D28" s="1">
        <f>SUM(D15:D27)</f>
        <v>0</v>
      </c>
    </row>
    <row r="30" spans="2:4">
      <c r="B30" s="1" t="s">
        <v>13</v>
      </c>
    </row>
    <row r="31" spans="2:4">
      <c r="B31" s="1" t="s">
        <v>14</v>
      </c>
      <c r="C31" s="1" t="s">
        <v>51</v>
      </c>
    </row>
    <row r="34" spans="2:5">
      <c r="C34" s="1" t="s">
        <v>0</v>
      </c>
    </row>
    <row r="35" spans="2:5">
      <c r="C35" s="1" t="s">
        <v>1</v>
      </c>
    </row>
    <row r="36" spans="2:5">
      <c r="B36" s="1" t="s">
        <v>2</v>
      </c>
    </row>
    <row r="37" spans="2:5">
      <c r="C37" s="1" t="s">
        <v>72</v>
      </c>
    </row>
    <row r="38" spans="2:5">
      <c r="B38" s="1" t="s">
        <v>3</v>
      </c>
      <c r="C38" s="1" t="s">
        <v>26</v>
      </c>
      <c r="D38" s="1">
        <v>2</v>
      </c>
    </row>
    <row r="41" spans="2:5">
      <c r="B41" s="1" t="s">
        <v>4</v>
      </c>
      <c r="C41" s="1" t="s">
        <v>5</v>
      </c>
      <c r="D41" s="1" t="s">
        <v>6</v>
      </c>
      <c r="E41" t="s">
        <v>7</v>
      </c>
    </row>
    <row r="42" spans="2:5">
      <c r="B42" s="1" t="s">
        <v>8</v>
      </c>
      <c r="C42" s="1">
        <v>53381.46</v>
      </c>
      <c r="D42" s="1">
        <v>50295.549999999996</v>
      </c>
      <c r="E42" s="6">
        <f>D60</f>
        <v>53754.315582784999</v>
      </c>
    </row>
    <row r="43" spans="2:5">
      <c r="B43" s="1" t="s">
        <v>9</v>
      </c>
      <c r="E43" s="6">
        <f>C42-E42</f>
        <v>-372.85558278499957</v>
      </c>
    </row>
    <row r="45" spans="2:5">
      <c r="B45" s="1" t="s">
        <v>10</v>
      </c>
      <c r="D45" s="1" t="s">
        <v>11</v>
      </c>
    </row>
    <row r="47" spans="2:5">
      <c r="B47" s="3" t="s">
        <v>123</v>
      </c>
      <c r="D47" s="4">
        <v>186.82</v>
      </c>
    </row>
    <row r="48" spans="2:5">
      <c r="B48" s="3" t="s">
        <v>161</v>
      </c>
      <c r="D48" s="4">
        <v>5809.64</v>
      </c>
    </row>
    <row r="49" spans="2:4">
      <c r="B49" s="3" t="s">
        <v>162</v>
      </c>
      <c r="D49" s="4">
        <v>9778.9</v>
      </c>
    </row>
    <row r="50" spans="2:4">
      <c r="B50" s="3" t="s">
        <v>163</v>
      </c>
      <c r="D50" s="4">
        <v>453.53725279500009</v>
      </c>
    </row>
    <row r="51" spans="2:4">
      <c r="B51" s="3" t="s">
        <v>85</v>
      </c>
      <c r="D51" s="4">
        <v>671.64832999000009</v>
      </c>
    </row>
    <row r="52" spans="2:4" ht="27.6">
      <c r="B52" s="3" t="s">
        <v>164</v>
      </c>
      <c r="D52" s="4">
        <v>33753</v>
      </c>
    </row>
    <row r="53" spans="2:4">
      <c r="B53" s="3" t="s">
        <v>84</v>
      </c>
      <c r="D53" s="4">
        <v>161.38</v>
      </c>
    </row>
    <row r="54" spans="2:4">
      <c r="B54" s="3" t="s">
        <v>94</v>
      </c>
      <c r="D54" s="4">
        <v>2939.39</v>
      </c>
    </row>
    <row r="59" spans="2:4" ht="21.6" customHeight="1"/>
    <row r="60" spans="2:4">
      <c r="B60" s="1" t="s">
        <v>12</v>
      </c>
      <c r="D60" s="5">
        <f>SUM(D46:D59)</f>
        <v>53754.315582784999</v>
      </c>
    </row>
    <row r="62" spans="2:4">
      <c r="B62" s="1" t="s">
        <v>13</v>
      </c>
    </row>
    <row r="63" spans="2:4">
      <c r="B63" s="1" t="s">
        <v>14</v>
      </c>
      <c r="C63" s="1" t="s">
        <v>51</v>
      </c>
    </row>
    <row r="66" spans="2:5">
      <c r="C66" s="1" t="s">
        <v>0</v>
      </c>
    </row>
    <row r="67" spans="2:5">
      <c r="C67" s="1" t="s">
        <v>1</v>
      </c>
    </row>
    <row r="68" spans="2:5">
      <c r="B68" s="1" t="s">
        <v>2</v>
      </c>
    </row>
    <row r="69" spans="2:5">
      <c r="C69" s="1" t="s">
        <v>72</v>
      </c>
    </row>
    <row r="70" spans="2:5">
      <c r="B70" s="1" t="s">
        <v>3</v>
      </c>
      <c r="C70" s="1" t="s">
        <v>26</v>
      </c>
      <c r="D70" s="1">
        <v>3</v>
      </c>
    </row>
    <row r="73" spans="2:5">
      <c r="B73" s="1" t="s">
        <v>4</v>
      </c>
      <c r="C73" s="1" t="s">
        <v>5</v>
      </c>
      <c r="D73" s="1" t="s">
        <v>6</v>
      </c>
      <c r="E73" t="s">
        <v>7</v>
      </c>
    </row>
    <row r="74" spans="2:5">
      <c r="B74" s="1" t="s">
        <v>8</v>
      </c>
      <c r="C74" s="1">
        <v>27151.440000000002</v>
      </c>
      <c r="D74" s="1">
        <v>25492.53</v>
      </c>
      <c r="E74">
        <f>D91</f>
        <v>10133.86</v>
      </c>
    </row>
    <row r="75" spans="2:5">
      <c r="B75" s="1" t="s">
        <v>9</v>
      </c>
      <c r="E75">
        <f>C74-E74</f>
        <v>17017.580000000002</v>
      </c>
    </row>
    <row r="77" spans="2:5">
      <c r="B77" s="1" t="s">
        <v>10</v>
      </c>
      <c r="D77" s="1" t="s">
        <v>11</v>
      </c>
    </row>
    <row r="79" spans="2:5">
      <c r="B79" s="3" t="s">
        <v>165</v>
      </c>
      <c r="D79" s="4">
        <v>10133.86</v>
      </c>
    </row>
    <row r="91" spans="2:4">
      <c r="B91" s="1" t="s">
        <v>12</v>
      </c>
      <c r="D91" s="1">
        <f>SUM(D78:D90)</f>
        <v>10133.86</v>
      </c>
    </row>
    <row r="93" spans="2:4">
      <c r="B93" s="1" t="s">
        <v>13</v>
      </c>
    </row>
    <row r="94" spans="2:4">
      <c r="B94" s="1" t="s">
        <v>14</v>
      </c>
      <c r="C94" s="1" t="s">
        <v>51</v>
      </c>
    </row>
    <row r="97" spans="2:5">
      <c r="C97" s="1" t="s">
        <v>0</v>
      </c>
    </row>
    <row r="98" spans="2:5">
      <c r="C98" s="1" t="s">
        <v>1</v>
      </c>
    </row>
    <row r="99" spans="2:5">
      <c r="B99" s="1" t="s">
        <v>2</v>
      </c>
    </row>
    <row r="100" spans="2:5">
      <c r="C100" s="1" t="s">
        <v>72</v>
      </c>
    </row>
    <row r="101" spans="2:5">
      <c r="B101" s="1" t="s">
        <v>3</v>
      </c>
      <c r="C101" s="1" t="s">
        <v>27</v>
      </c>
      <c r="D101" s="1" t="s">
        <v>18</v>
      </c>
    </row>
    <row r="104" spans="2:5">
      <c r="B104" s="1" t="s">
        <v>4</v>
      </c>
      <c r="C104" s="1" t="s">
        <v>5</v>
      </c>
      <c r="D104" s="1" t="s">
        <v>6</v>
      </c>
      <c r="E104" t="s">
        <v>7</v>
      </c>
    </row>
    <row r="105" spans="2:5">
      <c r="B105" s="1" t="s">
        <v>8</v>
      </c>
      <c r="C105" s="1">
        <v>26370.48</v>
      </c>
      <c r="D105" s="1">
        <v>24305.84</v>
      </c>
      <c r="E105">
        <f>D122</f>
        <v>2035.6100000000001</v>
      </c>
    </row>
    <row r="106" spans="2:5">
      <c r="B106" s="1" t="s">
        <v>9</v>
      </c>
      <c r="E106">
        <f>C105-E105</f>
        <v>24334.87</v>
      </c>
    </row>
    <row r="108" spans="2:5">
      <c r="B108" s="1" t="s">
        <v>10</v>
      </c>
      <c r="D108" s="1" t="s">
        <v>11</v>
      </c>
    </row>
    <row r="110" spans="2:5">
      <c r="B110" s="3" t="s">
        <v>166</v>
      </c>
      <c r="D110" s="4">
        <v>1874.23</v>
      </c>
    </row>
    <row r="111" spans="2:5">
      <c r="B111" s="3" t="s">
        <v>84</v>
      </c>
      <c r="D111" s="4">
        <v>161.38</v>
      </c>
    </row>
    <row r="122" spans="2:4">
      <c r="B122" s="1" t="s">
        <v>12</v>
      </c>
      <c r="D122" s="1">
        <f>SUM(D109:D121)</f>
        <v>2035.6100000000001</v>
      </c>
    </row>
    <row r="124" spans="2:4">
      <c r="B124" s="1" t="s">
        <v>13</v>
      </c>
    </row>
    <row r="125" spans="2:4">
      <c r="B125" s="1" t="s">
        <v>14</v>
      </c>
      <c r="C125" s="1" t="s">
        <v>51</v>
      </c>
    </row>
    <row r="127" spans="2:4">
      <c r="C127" s="1" t="s">
        <v>0</v>
      </c>
    </row>
    <row r="128" spans="2:4">
      <c r="C128" s="1" t="s">
        <v>1</v>
      </c>
    </row>
    <row r="129" spans="2:5">
      <c r="B129" s="1" t="s">
        <v>2</v>
      </c>
    </row>
    <row r="130" spans="2:5">
      <c r="C130" s="1" t="s">
        <v>72</v>
      </c>
    </row>
    <row r="131" spans="2:5">
      <c r="B131" s="1" t="s">
        <v>3</v>
      </c>
      <c r="C131" s="1" t="s">
        <v>27</v>
      </c>
      <c r="D131" s="1" t="s">
        <v>28</v>
      </c>
    </row>
    <row r="134" spans="2:5">
      <c r="B134" s="1" t="s">
        <v>4</v>
      </c>
      <c r="C134" s="1" t="s">
        <v>5</v>
      </c>
      <c r="D134" s="1" t="s">
        <v>6</v>
      </c>
      <c r="E134" t="s">
        <v>7</v>
      </c>
    </row>
    <row r="135" spans="2:5">
      <c r="B135" s="1" t="s">
        <v>8</v>
      </c>
      <c r="C135" s="98">
        <f>50963.1+2279.77</f>
        <v>53242.869999999995</v>
      </c>
      <c r="D135" s="98">
        <f>44773.04+2278.77</f>
        <v>47051.81</v>
      </c>
      <c r="E135" s="6">
        <f>D156</f>
        <v>23893.323333333334</v>
      </c>
    </row>
    <row r="136" spans="2:5">
      <c r="B136" s="1" t="s">
        <v>9</v>
      </c>
      <c r="E136" s="6">
        <f>C135-E135</f>
        <v>29349.546666666662</v>
      </c>
    </row>
    <row r="138" spans="2:5">
      <c r="B138" s="1" t="s">
        <v>10</v>
      </c>
      <c r="D138" s="1" t="s">
        <v>11</v>
      </c>
    </row>
    <row r="140" spans="2:5" ht="27.6">
      <c r="B140" s="3" t="s">
        <v>155</v>
      </c>
      <c r="D140" s="4">
        <v>9573.24</v>
      </c>
    </row>
    <row r="141" spans="2:5" ht="27.6">
      <c r="B141" s="3" t="s">
        <v>167</v>
      </c>
      <c r="D141" s="4">
        <v>9737.42</v>
      </c>
    </row>
    <row r="142" spans="2:5">
      <c r="B142" s="3" t="s">
        <v>168</v>
      </c>
      <c r="D142" s="4">
        <v>1019.26</v>
      </c>
    </row>
    <row r="143" spans="2:5">
      <c r="B143" s="3" t="s">
        <v>121</v>
      </c>
      <c r="D143" s="4">
        <v>3180.0933333333337</v>
      </c>
    </row>
    <row r="144" spans="2:5">
      <c r="B144" s="3" t="s">
        <v>169</v>
      </c>
      <c r="D144" s="4">
        <v>383.31</v>
      </c>
    </row>
    <row r="154" spans="2:4" ht="21" customHeight="1"/>
    <row r="156" spans="2:4">
      <c r="B156" s="1" t="s">
        <v>12</v>
      </c>
      <c r="D156" s="5">
        <f>SUM(D139:D155)</f>
        <v>23893.323333333334</v>
      </c>
    </row>
    <row r="158" spans="2:4">
      <c r="B158" s="1" t="s">
        <v>13</v>
      </c>
    </row>
    <row r="159" spans="2:4">
      <c r="B159" s="1" t="s">
        <v>14</v>
      </c>
      <c r="C159" s="1" t="s">
        <v>51</v>
      </c>
    </row>
    <row r="161" spans="2:5">
      <c r="C161" s="1" t="s">
        <v>0</v>
      </c>
    </row>
    <row r="162" spans="2:5">
      <c r="C162" s="1" t="s">
        <v>1</v>
      </c>
    </row>
    <row r="163" spans="2:5">
      <c r="B163" s="1" t="s">
        <v>2</v>
      </c>
    </row>
    <row r="164" spans="2:5">
      <c r="C164" s="1" t="s">
        <v>72</v>
      </c>
    </row>
    <row r="165" spans="2:5">
      <c r="B165" s="1" t="s">
        <v>3</v>
      </c>
      <c r="C165" s="1" t="s">
        <v>27</v>
      </c>
      <c r="D165" s="1" t="s">
        <v>29</v>
      </c>
    </row>
    <row r="168" spans="2:5">
      <c r="B168" s="1" t="s">
        <v>4</v>
      </c>
      <c r="C168" s="1" t="s">
        <v>5</v>
      </c>
      <c r="D168" s="1" t="s">
        <v>6</v>
      </c>
      <c r="E168" t="s">
        <v>7</v>
      </c>
    </row>
    <row r="169" spans="2:5">
      <c r="B169" s="1" t="s">
        <v>8</v>
      </c>
      <c r="C169" s="1">
        <v>25969.38</v>
      </c>
      <c r="D169" s="1">
        <v>25312.800000000003</v>
      </c>
      <c r="E169">
        <f>D186</f>
        <v>38752.050000000003</v>
      </c>
    </row>
    <row r="170" spans="2:5">
      <c r="B170" s="1" t="s">
        <v>9</v>
      </c>
      <c r="E170">
        <f>C169-E169</f>
        <v>-12782.670000000002</v>
      </c>
    </row>
    <row r="172" spans="2:5">
      <c r="B172" s="1" t="s">
        <v>10</v>
      </c>
      <c r="D172" s="1" t="s">
        <v>11</v>
      </c>
    </row>
    <row r="174" spans="2:5">
      <c r="B174" s="3" t="s">
        <v>170</v>
      </c>
      <c r="D174" s="4">
        <v>28781</v>
      </c>
    </row>
    <row r="175" spans="2:5">
      <c r="B175" s="3" t="s">
        <v>171</v>
      </c>
      <c r="D175" s="4">
        <v>2207.46</v>
      </c>
    </row>
    <row r="176" spans="2:5">
      <c r="B176" s="3" t="s">
        <v>112</v>
      </c>
      <c r="D176" s="4">
        <v>5150.76</v>
      </c>
    </row>
    <row r="177" spans="2:4">
      <c r="B177" s="3" t="s">
        <v>84</v>
      </c>
      <c r="D177" s="4">
        <v>484.14</v>
      </c>
    </row>
    <row r="178" spans="2:4">
      <c r="B178" s="3" t="s">
        <v>94</v>
      </c>
      <c r="D178" s="4">
        <v>2128.69</v>
      </c>
    </row>
    <row r="186" spans="2:4">
      <c r="B186" s="1" t="s">
        <v>12</v>
      </c>
      <c r="D186" s="1">
        <f>SUM(D173:D185)</f>
        <v>38752.050000000003</v>
      </c>
    </row>
    <row r="188" spans="2:4">
      <c r="B188" s="1" t="s">
        <v>13</v>
      </c>
    </row>
    <row r="189" spans="2:4">
      <c r="B189" s="1" t="s">
        <v>14</v>
      </c>
      <c r="C189" s="1" t="s">
        <v>51</v>
      </c>
    </row>
    <row r="192" spans="2:4">
      <c r="C192" s="1" t="s">
        <v>0</v>
      </c>
    </row>
    <row r="193" spans="2:5">
      <c r="C193" s="1" t="s">
        <v>1</v>
      </c>
    </row>
    <row r="194" spans="2:5">
      <c r="B194" s="1" t="s">
        <v>2</v>
      </c>
    </row>
    <row r="195" spans="2:5">
      <c r="C195" s="1" t="s">
        <v>72</v>
      </c>
    </row>
    <row r="196" spans="2:5">
      <c r="B196" s="1" t="s">
        <v>3</v>
      </c>
      <c r="C196" s="1" t="s">
        <v>27</v>
      </c>
      <c r="D196" s="1" t="s">
        <v>30</v>
      </c>
    </row>
    <row r="199" spans="2:5">
      <c r="B199" s="1" t="s">
        <v>4</v>
      </c>
      <c r="C199" s="1" t="s">
        <v>5</v>
      </c>
      <c r="D199" s="1" t="s">
        <v>6</v>
      </c>
      <c r="E199" t="s">
        <v>7</v>
      </c>
    </row>
    <row r="200" spans="2:5">
      <c r="B200" s="1" t="s">
        <v>8</v>
      </c>
      <c r="C200" s="98">
        <f>61927.62+9156.29</f>
        <v>71083.91</v>
      </c>
      <c r="D200" s="98">
        <f>55479.36+9156.29</f>
        <v>64635.65</v>
      </c>
      <c r="E200" s="6">
        <f>D224</f>
        <v>12907.643333333333</v>
      </c>
    </row>
    <row r="201" spans="2:5">
      <c r="B201" s="1" t="s">
        <v>9</v>
      </c>
      <c r="E201" s="6">
        <f>C200-E200</f>
        <v>58176.26666666667</v>
      </c>
    </row>
    <row r="203" spans="2:5">
      <c r="B203" s="1" t="s">
        <v>10</v>
      </c>
      <c r="D203" s="1" t="s">
        <v>11</v>
      </c>
    </row>
    <row r="205" spans="2:5" ht="27.6">
      <c r="B205" s="3" t="s">
        <v>155</v>
      </c>
      <c r="D205" s="4">
        <v>4785.25</v>
      </c>
    </row>
    <row r="206" spans="2:5">
      <c r="B206" s="3" t="s">
        <v>121</v>
      </c>
      <c r="D206" s="4">
        <v>3180.0933333333337</v>
      </c>
    </row>
    <row r="207" spans="2:5">
      <c r="B207" s="3" t="s">
        <v>112</v>
      </c>
      <c r="D207" s="4">
        <v>4942.3</v>
      </c>
    </row>
    <row r="223" spans="2:4" ht="18" customHeight="1"/>
    <row r="224" spans="2:4">
      <c r="B224" s="1" t="s">
        <v>31</v>
      </c>
      <c r="D224" s="5">
        <f>SUM(D204:D223)</f>
        <v>12907.643333333333</v>
      </c>
    </row>
    <row r="227" spans="2:5">
      <c r="B227" s="1" t="s">
        <v>13</v>
      </c>
    </row>
    <row r="228" spans="2:5">
      <c r="B228" s="1" t="s">
        <v>14</v>
      </c>
      <c r="C228" s="1" t="s">
        <v>51</v>
      </c>
    </row>
    <row r="230" spans="2:5">
      <c r="C230" s="1" t="s">
        <v>0</v>
      </c>
    </row>
    <row r="231" spans="2:5">
      <c r="C231" s="1" t="s">
        <v>1</v>
      </c>
    </row>
    <row r="232" spans="2:5">
      <c r="B232" s="1" t="s">
        <v>2</v>
      </c>
    </row>
    <row r="233" spans="2:5">
      <c r="C233" s="1" t="s">
        <v>72</v>
      </c>
    </row>
    <row r="234" spans="2:5">
      <c r="B234" s="1" t="s">
        <v>3</v>
      </c>
      <c r="C234" s="1" t="s">
        <v>27</v>
      </c>
      <c r="D234" s="1" t="s">
        <v>19</v>
      </c>
    </row>
    <row r="237" spans="2:5">
      <c r="B237" s="1" t="s">
        <v>4</v>
      </c>
      <c r="C237" s="1" t="s">
        <v>5</v>
      </c>
      <c r="D237" s="1" t="s">
        <v>6</v>
      </c>
      <c r="E237" t="s">
        <v>7</v>
      </c>
    </row>
    <row r="238" spans="2:5">
      <c r="B238" s="1" t="s">
        <v>8</v>
      </c>
      <c r="C238" s="1">
        <v>23572.62</v>
      </c>
      <c r="D238" s="1">
        <v>27672.420000000002</v>
      </c>
      <c r="E238">
        <f>D255</f>
        <v>0</v>
      </c>
    </row>
    <row r="239" spans="2:5">
      <c r="B239" s="1" t="s">
        <v>9</v>
      </c>
      <c r="E239">
        <f>C238-E238</f>
        <v>23572.62</v>
      </c>
    </row>
    <row r="241" spans="2:4">
      <c r="B241" s="1" t="s">
        <v>10</v>
      </c>
      <c r="D241" s="1" t="s">
        <v>11</v>
      </c>
    </row>
    <row r="255" spans="2:4">
      <c r="B255" s="1" t="s">
        <v>12</v>
      </c>
      <c r="D255" s="1">
        <f>SUM(D242:D254)</f>
        <v>0</v>
      </c>
    </row>
    <row r="257" spans="2:5">
      <c r="B257" s="1" t="s">
        <v>13</v>
      </c>
    </row>
    <row r="258" spans="2:5">
      <c r="B258" s="1" t="s">
        <v>14</v>
      </c>
      <c r="C258" s="1" t="s">
        <v>51</v>
      </c>
    </row>
    <row r="260" spans="2:5">
      <c r="C260" s="1" t="s">
        <v>0</v>
      </c>
    </row>
    <row r="261" spans="2:5">
      <c r="C261" s="1" t="s">
        <v>1</v>
      </c>
    </row>
    <row r="262" spans="2:5">
      <c r="B262" s="1" t="s">
        <v>2</v>
      </c>
    </row>
    <row r="263" spans="2:5">
      <c r="C263" s="1" t="s">
        <v>72</v>
      </c>
    </row>
    <row r="264" spans="2:5">
      <c r="B264" s="1" t="s">
        <v>3</v>
      </c>
      <c r="C264" s="1" t="s">
        <v>27</v>
      </c>
      <c r="D264" s="1" t="s">
        <v>20</v>
      </c>
    </row>
    <row r="267" spans="2:5">
      <c r="B267" s="1" t="s">
        <v>4</v>
      </c>
      <c r="C267" s="1" t="s">
        <v>5</v>
      </c>
      <c r="D267" s="1" t="s">
        <v>6</v>
      </c>
      <c r="E267" t="s">
        <v>7</v>
      </c>
    </row>
    <row r="268" spans="2:5">
      <c r="B268" s="1" t="s">
        <v>8</v>
      </c>
      <c r="C268" s="98">
        <f>40269.06+26598.1</f>
        <v>66867.16</v>
      </c>
      <c r="D268" s="98">
        <f>38193.3+26598.1</f>
        <v>64791.4</v>
      </c>
      <c r="E268" s="6">
        <f>D285</f>
        <v>67330.331915496499</v>
      </c>
    </row>
    <row r="269" spans="2:5">
      <c r="B269" s="1" t="s">
        <v>9</v>
      </c>
      <c r="E269" s="6">
        <f>C268-E268</f>
        <v>-463.17191549649579</v>
      </c>
    </row>
    <row r="271" spans="2:5">
      <c r="B271" s="1" t="s">
        <v>10</v>
      </c>
      <c r="D271" s="1" t="s">
        <v>11</v>
      </c>
    </row>
    <row r="273" spans="2:4" ht="27.6">
      <c r="B273" s="3" t="s">
        <v>172</v>
      </c>
      <c r="D273" s="4">
        <v>10911</v>
      </c>
    </row>
    <row r="274" spans="2:4">
      <c r="B274" s="3" t="s">
        <v>173</v>
      </c>
      <c r="D274" s="4">
        <v>130.4119154965</v>
      </c>
    </row>
    <row r="275" spans="2:4">
      <c r="B275" s="3" t="s">
        <v>174</v>
      </c>
      <c r="D275" s="4">
        <v>18072</v>
      </c>
    </row>
    <row r="276" spans="2:4" ht="27.6">
      <c r="B276" s="3" t="s">
        <v>175</v>
      </c>
      <c r="D276" s="4">
        <v>9450</v>
      </c>
    </row>
    <row r="277" spans="2:4" ht="27.6">
      <c r="B277" s="3" t="s">
        <v>164</v>
      </c>
      <c r="D277" s="4">
        <v>21817</v>
      </c>
    </row>
    <row r="278" spans="2:4" ht="27.6">
      <c r="B278" s="3" t="s">
        <v>175</v>
      </c>
      <c r="D278" s="4">
        <v>6949.92</v>
      </c>
    </row>
    <row r="281" spans="2:4" ht="18" customHeight="1"/>
    <row r="285" spans="2:4">
      <c r="B285" s="1" t="s">
        <v>12</v>
      </c>
      <c r="D285" s="5">
        <f>SUM(D272:D284)</f>
        <v>67330.331915496499</v>
      </c>
    </row>
    <row r="287" spans="2:4">
      <c r="B287" s="1" t="s">
        <v>13</v>
      </c>
    </row>
    <row r="288" spans="2:4">
      <c r="B288" s="1" t="s">
        <v>14</v>
      </c>
      <c r="C288" s="1" t="s">
        <v>51</v>
      </c>
    </row>
    <row r="291" spans="2:5">
      <c r="C291" s="1" t="s">
        <v>0</v>
      </c>
    </row>
    <row r="292" spans="2:5">
      <c r="C292" s="1" t="s">
        <v>1</v>
      </c>
    </row>
    <row r="293" spans="2:5">
      <c r="B293" s="1" t="s">
        <v>2</v>
      </c>
    </row>
    <row r="294" spans="2:5">
      <c r="C294" s="1" t="s">
        <v>72</v>
      </c>
    </row>
    <row r="295" spans="2:5">
      <c r="B295" s="1" t="s">
        <v>3</v>
      </c>
      <c r="C295" s="1" t="s">
        <v>27</v>
      </c>
      <c r="D295" s="1" t="s">
        <v>32</v>
      </c>
    </row>
    <row r="298" spans="2:5">
      <c r="B298" s="1" t="s">
        <v>4</v>
      </c>
      <c r="C298" s="1" t="s">
        <v>5</v>
      </c>
      <c r="D298" s="1" t="s">
        <v>6</v>
      </c>
      <c r="E298" t="s">
        <v>7</v>
      </c>
    </row>
    <row r="299" spans="2:5">
      <c r="B299" s="1" t="s">
        <v>8</v>
      </c>
      <c r="C299" s="1">
        <v>21658.14</v>
      </c>
      <c r="D299" s="1">
        <v>19824.669999999998</v>
      </c>
      <c r="E299">
        <f>D316</f>
        <v>10515.36</v>
      </c>
    </row>
    <row r="300" spans="2:5">
      <c r="B300" s="1" t="s">
        <v>9</v>
      </c>
      <c r="E300">
        <f>C299-E299</f>
        <v>11142.779999999999</v>
      </c>
    </row>
    <row r="302" spans="2:5">
      <c r="B302" s="1" t="s">
        <v>10</v>
      </c>
      <c r="D302" s="1" t="s">
        <v>11</v>
      </c>
    </row>
    <row r="304" spans="2:5" ht="27.6">
      <c r="B304" s="3" t="s">
        <v>176</v>
      </c>
      <c r="D304" s="4">
        <v>8708</v>
      </c>
    </row>
    <row r="305" spans="2:4">
      <c r="B305" s="3" t="s">
        <v>177</v>
      </c>
      <c r="D305" s="4">
        <v>1807.36</v>
      </c>
    </row>
    <row r="315" spans="2:4" ht="19.8" customHeight="1"/>
    <row r="316" spans="2:4">
      <c r="B316" s="1" t="s">
        <v>12</v>
      </c>
      <c r="D316" s="1">
        <f>SUM(D303:D315)</f>
        <v>10515.36</v>
      </c>
    </row>
    <row r="318" spans="2:4">
      <c r="B318" s="1" t="s">
        <v>13</v>
      </c>
    </row>
    <row r="319" spans="2:4">
      <c r="B319" s="1" t="s">
        <v>14</v>
      </c>
      <c r="C319" s="1" t="s">
        <v>51</v>
      </c>
    </row>
    <row r="322" spans="2:5">
      <c r="C322" s="1" t="s">
        <v>0</v>
      </c>
    </row>
    <row r="323" spans="2:5">
      <c r="C323" s="1" t="s">
        <v>1</v>
      </c>
    </row>
    <row r="324" spans="2:5">
      <c r="B324" s="1" t="s">
        <v>2</v>
      </c>
    </row>
    <row r="325" spans="2:5">
      <c r="C325" s="1" t="s">
        <v>72</v>
      </c>
    </row>
    <row r="326" spans="2:5">
      <c r="B326" s="1" t="s">
        <v>3</v>
      </c>
      <c r="C326" s="1" t="s">
        <v>27</v>
      </c>
      <c r="D326" s="1" t="s">
        <v>33</v>
      </c>
    </row>
    <row r="329" spans="2:5">
      <c r="B329" s="1" t="s">
        <v>4</v>
      </c>
      <c r="C329" s="1" t="s">
        <v>5</v>
      </c>
      <c r="D329" s="1" t="s">
        <v>6</v>
      </c>
      <c r="E329" t="s">
        <v>7</v>
      </c>
    </row>
    <row r="330" spans="2:5">
      <c r="B330" s="1" t="s">
        <v>8</v>
      </c>
      <c r="C330" s="1">
        <v>21359.579999999998</v>
      </c>
      <c r="D330" s="1">
        <v>19316.36</v>
      </c>
      <c r="E330">
        <f>D347</f>
        <v>39887.910000000003</v>
      </c>
    </row>
    <row r="331" spans="2:5">
      <c r="B331" s="1" t="s">
        <v>9</v>
      </c>
      <c r="E331">
        <f>C330-E330</f>
        <v>-18528.330000000005</v>
      </c>
    </row>
    <row r="333" spans="2:5">
      <c r="B333" s="1" t="s">
        <v>10</v>
      </c>
      <c r="D333" s="1" t="s">
        <v>11</v>
      </c>
    </row>
    <row r="335" spans="2:5">
      <c r="B335" s="3" t="s">
        <v>178</v>
      </c>
      <c r="D335" s="4">
        <v>19815</v>
      </c>
    </row>
    <row r="336" spans="2:5" ht="27.6">
      <c r="B336" s="3" t="s">
        <v>176</v>
      </c>
      <c r="D336" s="4">
        <v>18571</v>
      </c>
    </row>
    <row r="337" spans="2:4">
      <c r="B337" s="3" t="s">
        <v>94</v>
      </c>
      <c r="D337" s="4">
        <v>1501.91</v>
      </c>
    </row>
    <row r="346" spans="2:4" ht="18.600000000000001" customHeight="1"/>
    <row r="347" spans="2:4">
      <c r="B347" s="1" t="s">
        <v>12</v>
      </c>
      <c r="D347" s="1">
        <f>SUM(D334:D346)</f>
        <v>39887.910000000003</v>
      </c>
    </row>
    <row r="349" spans="2:4">
      <c r="B349" s="1" t="s">
        <v>13</v>
      </c>
    </row>
    <row r="350" spans="2:4">
      <c r="B350" s="1" t="s">
        <v>14</v>
      </c>
      <c r="C350" s="1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E259"/>
  <sheetViews>
    <sheetView topLeftCell="A247" workbookViewId="0">
      <selection activeCell="B230" sqref="B230:E259"/>
    </sheetView>
  </sheetViews>
  <sheetFormatPr defaultRowHeight="14.4"/>
  <cols>
    <col min="1" max="1" width="9.109375" style="1" customWidth="1"/>
    <col min="2" max="2" width="31.77734375" style="1" customWidth="1"/>
    <col min="3" max="3" width="17.33203125" style="1" customWidth="1"/>
    <col min="4" max="4" width="16.21875" style="1" customWidth="1"/>
    <col min="5" max="5" width="16" style="1" customWidth="1"/>
    <col min="6" max="6" width="9.109375" customWidth="1"/>
  </cols>
  <sheetData>
    <row r="3" spans="2:5">
      <c r="C3" s="1" t="s">
        <v>0</v>
      </c>
    </row>
    <row r="4" spans="2:5">
      <c r="C4" s="1" t="s">
        <v>1</v>
      </c>
    </row>
    <row r="5" spans="2:5">
      <c r="B5" s="1" t="s">
        <v>2</v>
      </c>
    </row>
    <row r="6" spans="2:5">
      <c r="C6" s="1" t="s">
        <v>73</v>
      </c>
    </row>
    <row r="7" spans="2:5">
      <c r="B7" s="1" t="s">
        <v>3</v>
      </c>
      <c r="C7" s="1" t="s">
        <v>34</v>
      </c>
      <c r="D7" s="1">
        <v>6</v>
      </c>
    </row>
    <row r="10" spans="2:5">
      <c r="B10" s="1" t="s">
        <v>4</v>
      </c>
      <c r="C10" s="1" t="s">
        <v>5</v>
      </c>
      <c r="D10" s="1" t="s">
        <v>6</v>
      </c>
      <c r="E10" s="1" t="s">
        <v>7</v>
      </c>
    </row>
    <row r="11" spans="2:5">
      <c r="B11" s="1" t="s">
        <v>8</v>
      </c>
      <c r="C11" s="1">
        <v>33419.339999999997</v>
      </c>
      <c r="D11" s="1">
        <v>27092.23</v>
      </c>
      <c r="E11" s="1">
        <f>D29</f>
        <v>40706.79</v>
      </c>
    </row>
    <row r="12" spans="2:5">
      <c r="B12" s="1" t="s">
        <v>9</v>
      </c>
      <c r="E12" s="1">
        <f>C11-E11</f>
        <v>-7287.4500000000044</v>
      </c>
    </row>
    <row r="14" spans="2:5">
      <c r="B14" s="1" t="s">
        <v>10</v>
      </c>
      <c r="D14" s="1" t="s">
        <v>11</v>
      </c>
    </row>
    <row r="16" spans="2:5">
      <c r="B16" s="3" t="s">
        <v>125</v>
      </c>
      <c r="D16" s="4">
        <v>6247.33</v>
      </c>
    </row>
    <row r="17" spans="2:4">
      <c r="B17" s="3" t="s">
        <v>62</v>
      </c>
      <c r="D17" s="4">
        <v>355.67</v>
      </c>
    </row>
    <row r="18" spans="2:4">
      <c r="B18" s="3" t="s">
        <v>177</v>
      </c>
      <c r="D18" s="4">
        <v>2023.1</v>
      </c>
    </row>
    <row r="19" spans="2:4">
      <c r="B19" s="3" t="s">
        <v>99</v>
      </c>
      <c r="D19" s="4">
        <v>14702</v>
      </c>
    </row>
    <row r="20" spans="2:4" ht="27.6">
      <c r="B20" s="3" t="s">
        <v>179</v>
      </c>
      <c r="D20" s="4">
        <v>11119.78</v>
      </c>
    </row>
    <row r="21" spans="2:4">
      <c r="B21" s="3" t="s">
        <v>180</v>
      </c>
      <c r="D21" s="4">
        <v>223.21</v>
      </c>
    </row>
    <row r="22" spans="2:4">
      <c r="B22" s="3" t="s">
        <v>181</v>
      </c>
      <c r="D22" s="4">
        <v>3385.76</v>
      </c>
    </row>
    <row r="23" spans="2:4">
      <c r="B23" s="3" t="s">
        <v>182</v>
      </c>
      <c r="D23" s="4">
        <v>2649.94</v>
      </c>
    </row>
    <row r="26" spans="2:4" ht="21" customHeight="1"/>
    <row r="29" spans="2:4">
      <c r="B29" s="1" t="s">
        <v>12</v>
      </c>
      <c r="D29" s="1">
        <f>SUM(D15:D28)</f>
        <v>40706.79</v>
      </c>
    </row>
    <row r="31" spans="2:4">
      <c r="B31" s="1" t="s">
        <v>13</v>
      </c>
    </row>
    <row r="32" spans="2:4">
      <c r="B32" s="1" t="s">
        <v>14</v>
      </c>
      <c r="C32" s="1" t="s">
        <v>51</v>
      </c>
    </row>
    <row r="35" spans="2:5">
      <c r="C35" s="1" t="s">
        <v>0</v>
      </c>
    </row>
    <row r="36" spans="2:5">
      <c r="C36" s="1" t="s">
        <v>1</v>
      </c>
    </row>
    <row r="37" spans="2:5">
      <c r="B37" s="1" t="s">
        <v>2</v>
      </c>
    </row>
    <row r="38" spans="2:5">
      <c r="C38" s="1" t="s">
        <v>73</v>
      </c>
    </row>
    <row r="39" spans="2:5">
      <c r="B39" s="1" t="s">
        <v>3</v>
      </c>
      <c r="C39" s="1" t="s">
        <v>34</v>
      </c>
      <c r="D39" s="1">
        <v>8</v>
      </c>
    </row>
    <row r="42" spans="2:5">
      <c r="B42" s="1" t="s">
        <v>4</v>
      </c>
      <c r="C42" s="1" t="s">
        <v>5</v>
      </c>
      <c r="D42" s="1" t="s">
        <v>6</v>
      </c>
      <c r="E42" s="1" t="s">
        <v>7</v>
      </c>
    </row>
    <row r="43" spans="2:5">
      <c r="B43" s="1" t="s">
        <v>8</v>
      </c>
      <c r="C43" s="1">
        <v>33160.32</v>
      </c>
      <c r="D43" s="1">
        <v>38322.5</v>
      </c>
      <c r="E43" s="1">
        <f>D60</f>
        <v>27024.09</v>
      </c>
    </row>
    <row r="44" spans="2:5">
      <c r="B44" s="1" t="s">
        <v>9</v>
      </c>
      <c r="E44" s="1">
        <f>C43-E43</f>
        <v>6136.23</v>
      </c>
    </row>
    <row r="46" spans="2:5">
      <c r="B46" s="1" t="s">
        <v>10</v>
      </c>
      <c r="D46" s="1" t="s">
        <v>11</v>
      </c>
    </row>
    <row r="48" spans="2:5">
      <c r="B48" s="3" t="s">
        <v>99</v>
      </c>
      <c r="D48" s="4">
        <v>15620</v>
      </c>
    </row>
    <row r="49" spans="2:4" ht="47.4" customHeight="1">
      <c r="B49" s="3" t="s">
        <v>179</v>
      </c>
      <c r="D49" s="4">
        <v>11404.09</v>
      </c>
    </row>
    <row r="60" spans="2:4">
      <c r="B60" s="1" t="s">
        <v>12</v>
      </c>
      <c r="D60" s="1">
        <f>SUM(D47:D59)</f>
        <v>27024.09</v>
      </c>
    </row>
    <row r="62" spans="2:4">
      <c r="B62" s="1" t="s">
        <v>13</v>
      </c>
    </row>
    <row r="63" spans="2:4">
      <c r="B63" s="1" t="s">
        <v>14</v>
      </c>
      <c r="C63" s="1" t="s">
        <v>51</v>
      </c>
    </row>
    <row r="67" spans="2:5">
      <c r="C67" s="1" t="s">
        <v>0</v>
      </c>
    </row>
    <row r="68" spans="2:5">
      <c r="C68" s="1" t="s">
        <v>1</v>
      </c>
    </row>
    <row r="69" spans="2:5">
      <c r="B69" s="1" t="s">
        <v>2</v>
      </c>
    </row>
    <row r="70" spans="2:5">
      <c r="C70" s="1" t="s">
        <v>73</v>
      </c>
    </row>
    <row r="71" spans="2:5">
      <c r="B71" s="1" t="s">
        <v>3</v>
      </c>
      <c r="C71" s="1" t="s">
        <v>34</v>
      </c>
      <c r="D71" s="1">
        <v>10</v>
      </c>
    </row>
    <row r="74" spans="2:5">
      <c r="B74" s="1" t="s">
        <v>4</v>
      </c>
      <c r="C74" s="1" t="s">
        <v>5</v>
      </c>
      <c r="D74" s="1" t="s">
        <v>6</v>
      </c>
      <c r="E74" s="1" t="s">
        <v>7</v>
      </c>
    </row>
    <row r="75" spans="2:5">
      <c r="B75" s="1" t="s">
        <v>8</v>
      </c>
      <c r="C75" s="1">
        <v>22457.94</v>
      </c>
      <c r="D75" s="1">
        <v>18235.88</v>
      </c>
      <c r="E75" s="5">
        <f>D92</f>
        <v>46820.095450579996</v>
      </c>
    </row>
    <row r="76" spans="2:5">
      <c r="B76" s="1" t="s">
        <v>9</v>
      </c>
      <c r="E76" s="5">
        <f>C75-E75</f>
        <v>-24362.155450579998</v>
      </c>
    </row>
    <row r="78" spans="2:5">
      <c r="B78" s="1" t="s">
        <v>10</v>
      </c>
      <c r="D78" s="1" t="s">
        <v>11</v>
      </c>
    </row>
    <row r="80" spans="2:5">
      <c r="B80" s="3" t="s">
        <v>84</v>
      </c>
      <c r="D80" s="4">
        <v>158.95886264500004</v>
      </c>
    </row>
    <row r="81" spans="2:4">
      <c r="B81" s="3" t="s">
        <v>84</v>
      </c>
      <c r="D81" s="4">
        <v>322.75772529000005</v>
      </c>
    </row>
    <row r="82" spans="2:4">
      <c r="B82" s="3" t="s">
        <v>183</v>
      </c>
      <c r="D82" s="4">
        <v>624.75</v>
      </c>
    </row>
    <row r="83" spans="2:4" ht="30.6" customHeight="1">
      <c r="B83" s="3" t="s">
        <v>184</v>
      </c>
      <c r="D83" s="4">
        <v>6550.25</v>
      </c>
    </row>
    <row r="84" spans="2:4">
      <c r="B84" s="3" t="s">
        <v>81</v>
      </c>
      <c r="D84" s="4">
        <v>39002</v>
      </c>
    </row>
    <row r="85" spans="2:4">
      <c r="B85" s="3" t="s">
        <v>84</v>
      </c>
      <c r="D85" s="4">
        <v>161.37886264500003</v>
      </c>
    </row>
    <row r="92" spans="2:4">
      <c r="B92" s="1" t="s">
        <v>12</v>
      </c>
      <c r="D92" s="5">
        <f>SUM(D79:D91)</f>
        <v>46820.095450579996</v>
      </c>
    </row>
    <row r="93" spans="2:4" ht="16.8" customHeight="1"/>
    <row r="94" spans="2:4">
      <c r="B94" s="1" t="s">
        <v>13</v>
      </c>
    </row>
    <row r="95" spans="2:4">
      <c r="B95" s="1" t="s">
        <v>14</v>
      </c>
      <c r="C95" s="1" t="s">
        <v>51</v>
      </c>
    </row>
    <row r="99" spans="2:5">
      <c r="C99" s="1" t="s">
        <v>0</v>
      </c>
    </row>
    <row r="100" spans="2:5">
      <c r="C100" s="1" t="s">
        <v>1</v>
      </c>
    </row>
    <row r="101" spans="2:5">
      <c r="B101" s="1" t="s">
        <v>2</v>
      </c>
    </row>
    <row r="102" spans="2:5">
      <c r="C102" s="1" t="s">
        <v>73</v>
      </c>
    </row>
    <row r="103" spans="2:5">
      <c r="B103" s="1" t="s">
        <v>3</v>
      </c>
      <c r="C103" s="1" t="s">
        <v>34</v>
      </c>
      <c r="D103" s="1">
        <v>12</v>
      </c>
    </row>
    <row r="106" spans="2:5">
      <c r="B106" s="1" t="s">
        <v>4</v>
      </c>
      <c r="C106" s="1" t="s">
        <v>5</v>
      </c>
      <c r="D106" s="1" t="s">
        <v>6</v>
      </c>
      <c r="E106" s="1" t="s">
        <v>7</v>
      </c>
    </row>
    <row r="107" spans="2:5">
      <c r="B107" s="1" t="s">
        <v>8</v>
      </c>
      <c r="C107" s="1">
        <v>2298.42</v>
      </c>
      <c r="D107" s="1">
        <v>2169.7199999999998</v>
      </c>
      <c r="E107" s="1">
        <f>D124</f>
        <v>0</v>
      </c>
    </row>
    <row r="108" spans="2:5">
      <c r="B108" s="1" t="s">
        <v>9</v>
      </c>
      <c r="E108" s="1">
        <f>C107-E107</f>
        <v>2298.42</v>
      </c>
    </row>
    <row r="110" spans="2:5">
      <c r="B110" s="1" t="s">
        <v>10</v>
      </c>
      <c r="D110" s="1" t="s">
        <v>11</v>
      </c>
    </row>
    <row r="124" spans="2:4">
      <c r="B124" s="1" t="s">
        <v>12</v>
      </c>
      <c r="D124" s="1">
        <f>SUM(D111:D123)</f>
        <v>0</v>
      </c>
    </row>
    <row r="126" spans="2:4">
      <c r="B126" s="1" t="s">
        <v>13</v>
      </c>
    </row>
    <row r="127" spans="2:4">
      <c r="B127" s="1" t="s">
        <v>14</v>
      </c>
      <c r="C127" s="1" t="s">
        <v>51</v>
      </c>
    </row>
    <row r="132" spans="2:5">
      <c r="C132" s="1" t="s">
        <v>0</v>
      </c>
    </row>
    <row r="133" spans="2:5">
      <c r="C133" s="1" t="s">
        <v>1</v>
      </c>
    </row>
    <row r="134" spans="2:5">
      <c r="B134" s="1" t="s">
        <v>2</v>
      </c>
    </row>
    <row r="135" spans="2:5">
      <c r="C135" s="1" t="s">
        <v>73</v>
      </c>
    </row>
    <row r="136" spans="2:5">
      <c r="B136" s="1" t="s">
        <v>3</v>
      </c>
      <c r="C136" s="1" t="s">
        <v>34</v>
      </c>
      <c r="D136" s="1">
        <v>16</v>
      </c>
    </row>
    <row r="139" spans="2:5">
      <c r="B139" s="1" t="s">
        <v>4</v>
      </c>
      <c r="C139" s="1" t="s">
        <v>5</v>
      </c>
      <c r="D139" s="1" t="s">
        <v>6</v>
      </c>
      <c r="E139" s="1" t="s">
        <v>7</v>
      </c>
    </row>
    <row r="140" spans="2:5">
      <c r="B140" s="1" t="s">
        <v>8</v>
      </c>
      <c r="C140" s="1">
        <v>2598.48</v>
      </c>
      <c r="D140" s="1">
        <v>2319.19</v>
      </c>
      <c r="E140" s="1">
        <f>D157</f>
        <v>17599.039999999997</v>
      </c>
    </row>
    <row r="141" spans="2:5">
      <c r="B141" s="1" t="s">
        <v>9</v>
      </c>
      <c r="E141" s="1">
        <f>C140-E140</f>
        <v>-15000.559999999998</v>
      </c>
    </row>
    <row r="143" spans="2:5">
      <c r="B143" s="1" t="s">
        <v>10</v>
      </c>
      <c r="D143" s="1" t="s">
        <v>11</v>
      </c>
    </row>
    <row r="145" spans="2:4">
      <c r="B145" s="3" t="s">
        <v>185</v>
      </c>
      <c r="D145" s="4">
        <v>958.64</v>
      </c>
    </row>
    <row r="146" spans="2:4">
      <c r="B146" s="3" t="s">
        <v>165</v>
      </c>
      <c r="D146" s="4">
        <v>10714.71</v>
      </c>
    </row>
    <row r="147" spans="2:4">
      <c r="B147" s="3" t="s">
        <v>186</v>
      </c>
      <c r="D147" s="4">
        <v>5925.69</v>
      </c>
    </row>
    <row r="157" spans="2:4">
      <c r="B157" s="1" t="s">
        <v>12</v>
      </c>
      <c r="D157" s="1">
        <f>SUM(D144:D156)</f>
        <v>17599.039999999997</v>
      </c>
    </row>
    <row r="159" spans="2:4">
      <c r="B159" s="1" t="s">
        <v>13</v>
      </c>
    </row>
    <row r="160" spans="2:4">
      <c r="B160" s="1" t="s">
        <v>14</v>
      </c>
      <c r="C160" s="1" t="s">
        <v>51</v>
      </c>
    </row>
    <row r="164" spans="2:5">
      <c r="C164" s="1" t="s">
        <v>0</v>
      </c>
    </row>
    <row r="165" spans="2:5">
      <c r="C165" s="1" t="s">
        <v>1</v>
      </c>
    </row>
    <row r="166" spans="2:5">
      <c r="B166" s="1" t="s">
        <v>2</v>
      </c>
    </row>
    <row r="167" spans="2:5">
      <c r="C167" s="1" t="s">
        <v>73</v>
      </c>
    </row>
    <row r="168" spans="2:5">
      <c r="B168" s="1" t="s">
        <v>3</v>
      </c>
      <c r="C168" s="1" t="s">
        <v>34</v>
      </c>
      <c r="D168" s="1">
        <v>18</v>
      </c>
    </row>
    <row r="171" spans="2:5">
      <c r="B171" s="1" t="s">
        <v>4</v>
      </c>
      <c r="C171" s="1" t="s">
        <v>5</v>
      </c>
      <c r="D171" s="1" t="s">
        <v>6</v>
      </c>
      <c r="E171" s="1" t="s">
        <v>7</v>
      </c>
    </row>
    <row r="172" spans="2:5">
      <c r="B172" s="1" t="s">
        <v>8</v>
      </c>
      <c r="C172" s="1">
        <v>10926.96</v>
      </c>
      <c r="D172" s="1">
        <v>9972.09</v>
      </c>
      <c r="E172" s="1">
        <f>D189</f>
        <v>0</v>
      </c>
    </row>
    <row r="173" spans="2:5">
      <c r="B173" s="1" t="s">
        <v>9</v>
      </c>
      <c r="E173" s="1">
        <f>C172-E172</f>
        <v>10926.96</v>
      </c>
    </row>
    <row r="175" spans="2:5">
      <c r="B175" s="1" t="s">
        <v>10</v>
      </c>
      <c r="D175" s="1" t="s">
        <v>11</v>
      </c>
    </row>
    <row r="189" spans="2:4">
      <c r="B189" s="1" t="s">
        <v>12</v>
      </c>
      <c r="D189" s="1">
        <f>SUM(D176:D188)</f>
        <v>0</v>
      </c>
    </row>
    <row r="191" spans="2:4">
      <c r="B191" s="1" t="s">
        <v>13</v>
      </c>
    </row>
    <row r="192" spans="2:4">
      <c r="B192" s="1" t="s">
        <v>14</v>
      </c>
      <c r="C192" s="1" t="s">
        <v>51</v>
      </c>
    </row>
    <row r="197" spans="2:5">
      <c r="C197" s="1" t="s">
        <v>0</v>
      </c>
    </row>
    <row r="198" spans="2:5">
      <c r="C198" s="1" t="s">
        <v>1</v>
      </c>
    </row>
    <row r="199" spans="2:5">
      <c r="B199" s="1" t="s">
        <v>2</v>
      </c>
    </row>
    <row r="200" spans="2:5">
      <c r="C200" s="1" t="s">
        <v>73</v>
      </c>
    </row>
    <row r="201" spans="2:5">
      <c r="B201" s="1" t="s">
        <v>3</v>
      </c>
      <c r="C201" s="1" t="s">
        <v>34</v>
      </c>
      <c r="D201" s="1">
        <v>20</v>
      </c>
    </row>
    <row r="204" spans="2:5">
      <c r="B204" s="1" t="s">
        <v>4</v>
      </c>
      <c r="C204" s="1" t="s">
        <v>5</v>
      </c>
      <c r="D204" s="1" t="s">
        <v>6</v>
      </c>
      <c r="E204" s="1" t="s">
        <v>7</v>
      </c>
    </row>
    <row r="205" spans="2:5">
      <c r="B205" s="1" t="s">
        <v>8</v>
      </c>
      <c r="C205" s="1">
        <v>20524.5</v>
      </c>
      <c r="D205" s="1">
        <v>16728.77</v>
      </c>
      <c r="E205" s="1">
        <f>D222</f>
        <v>8224.27</v>
      </c>
    </row>
    <row r="206" spans="2:5">
      <c r="B206" s="1" t="s">
        <v>9</v>
      </c>
      <c r="E206" s="1">
        <f>C205-E205</f>
        <v>12300.23</v>
      </c>
    </row>
    <row r="208" spans="2:5">
      <c r="B208" s="1" t="s">
        <v>10</v>
      </c>
      <c r="D208" s="1" t="s">
        <v>11</v>
      </c>
    </row>
    <row r="210" spans="2:4">
      <c r="B210" s="3" t="s">
        <v>187</v>
      </c>
      <c r="D210" s="4">
        <v>7117</v>
      </c>
    </row>
    <row r="211" spans="2:4">
      <c r="B211" s="3" t="s">
        <v>188</v>
      </c>
      <c r="D211" s="4">
        <v>1107.27</v>
      </c>
    </row>
    <row r="222" spans="2:4">
      <c r="B222" s="1" t="s">
        <v>12</v>
      </c>
      <c r="D222" s="1">
        <f>SUM(D209:D221)</f>
        <v>8224.27</v>
      </c>
    </row>
    <row r="224" spans="2:4">
      <c r="B224" s="1" t="s">
        <v>13</v>
      </c>
    </row>
    <row r="225" spans="2:5">
      <c r="B225" s="1" t="s">
        <v>14</v>
      </c>
      <c r="C225" s="1" t="s">
        <v>51</v>
      </c>
    </row>
    <row r="230" spans="2:5">
      <c r="C230" s="1" t="s">
        <v>0</v>
      </c>
    </row>
    <row r="231" spans="2:5">
      <c r="C231" s="1" t="s">
        <v>1</v>
      </c>
    </row>
    <row r="232" spans="2:5">
      <c r="B232" s="1" t="s">
        <v>2</v>
      </c>
    </row>
    <row r="233" spans="2:5">
      <c r="C233" s="1" t="s">
        <v>73</v>
      </c>
    </row>
    <row r="234" spans="2:5">
      <c r="B234" s="1" t="s">
        <v>3</v>
      </c>
      <c r="C234" s="1" t="s">
        <v>34</v>
      </c>
      <c r="D234" s="1">
        <v>22</v>
      </c>
    </row>
    <row r="237" spans="2:5">
      <c r="B237" s="1" t="s">
        <v>4</v>
      </c>
      <c r="C237" s="1" t="s">
        <v>5</v>
      </c>
      <c r="D237" s="1" t="s">
        <v>6</v>
      </c>
      <c r="E237" s="1" t="s">
        <v>7</v>
      </c>
    </row>
    <row r="238" spans="2:5">
      <c r="B238" s="1" t="s">
        <v>8</v>
      </c>
      <c r="C238" s="98">
        <f>58840.74+33678</f>
        <v>92518.739999999991</v>
      </c>
      <c r="D238" s="98">
        <f>53600.52+33678</f>
        <v>87278.51999999999</v>
      </c>
      <c r="E238" s="5">
        <f>D256</f>
        <v>3875.9992037233333</v>
      </c>
    </row>
    <row r="239" spans="2:5">
      <c r="B239" s="1" t="s">
        <v>9</v>
      </c>
      <c r="E239" s="5">
        <f>C238-E238</f>
        <v>88642.740796276659</v>
      </c>
    </row>
    <row r="241" spans="2:4">
      <c r="B241" s="1" t="s">
        <v>10</v>
      </c>
      <c r="D241" s="1" t="s">
        <v>11</v>
      </c>
    </row>
    <row r="243" spans="2:4">
      <c r="B243" s="3" t="s">
        <v>94</v>
      </c>
      <c r="D243" s="4">
        <v>1628.9554351950001</v>
      </c>
    </row>
    <row r="244" spans="2:4">
      <c r="B244" s="3" t="s">
        <v>94</v>
      </c>
      <c r="D244" s="4">
        <v>1615.0404351950001</v>
      </c>
    </row>
    <row r="245" spans="2:4">
      <c r="B245" s="3" t="s">
        <v>121</v>
      </c>
      <c r="D245" s="4">
        <v>632.00333333333333</v>
      </c>
    </row>
    <row r="256" spans="2:4">
      <c r="B256" s="1" t="s">
        <v>12</v>
      </c>
      <c r="D256" s="5">
        <f>SUM(D242:D255)</f>
        <v>3875.9992037233333</v>
      </c>
    </row>
    <row r="258" spans="2:3">
      <c r="B258" s="1" t="s">
        <v>13</v>
      </c>
    </row>
    <row r="259" spans="2:3">
      <c r="B259" s="1" t="s">
        <v>14</v>
      </c>
      <c r="C259" s="1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1037"/>
  <sheetViews>
    <sheetView topLeftCell="A1029" workbookViewId="0">
      <selection activeCell="B1005" sqref="B1005:E1037"/>
    </sheetView>
  </sheetViews>
  <sheetFormatPr defaultRowHeight="14.4"/>
  <cols>
    <col min="1" max="1" width="9.109375" style="1" customWidth="1"/>
    <col min="2" max="2" width="32.5546875" style="1" customWidth="1"/>
    <col min="3" max="3" width="17.33203125" style="1" customWidth="1"/>
    <col min="4" max="4" width="15.88671875" style="1" customWidth="1"/>
    <col min="5" max="5" width="15.6640625" style="1" customWidth="1"/>
  </cols>
  <sheetData>
    <row r="2" spans="2:5">
      <c r="C2" s="1" t="s">
        <v>0</v>
      </c>
    </row>
    <row r="3" spans="2:5">
      <c r="C3" s="1" t="s">
        <v>1</v>
      </c>
    </row>
    <row r="4" spans="2:5">
      <c r="B4" s="1" t="s">
        <v>2</v>
      </c>
    </row>
    <row r="5" spans="2:5">
      <c r="C5" s="1" t="s">
        <v>72</v>
      </c>
    </row>
    <row r="6" spans="2:5">
      <c r="B6" s="1" t="s">
        <v>3</v>
      </c>
      <c r="C6" s="1" t="s">
        <v>35</v>
      </c>
      <c r="D6" s="1">
        <v>1</v>
      </c>
    </row>
    <row r="9" spans="2:5">
      <c r="B9" s="1" t="s">
        <v>4</v>
      </c>
      <c r="C9" s="1" t="s">
        <v>5</v>
      </c>
      <c r="D9" s="1" t="s">
        <v>6</v>
      </c>
      <c r="E9" s="1" t="s">
        <v>7</v>
      </c>
    </row>
    <row r="10" spans="2:5">
      <c r="B10" s="1" t="s">
        <v>8</v>
      </c>
      <c r="C10" s="1">
        <v>79281.72</v>
      </c>
      <c r="D10" s="1">
        <v>74176.56</v>
      </c>
      <c r="E10" s="5">
        <f>D27</f>
        <v>130737.61579494325</v>
      </c>
    </row>
    <row r="11" spans="2:5">
      <c r="B11" s="1" t="s">
        <v>9</v>
      </c>
      <c r="E11" s="5">
        <f>C10-E10</f>
        <v>-51455.895794943252</v>
      </c>
    </row>
    <row r="13" spans="2:5">
      <c r="B13" s="1" t="s">
        <v>10</v>
      </c>
      <c r="D13" s="1" t="s">
        <v>11</v>
      </c>
    </row>
    <row r="15" spans="2:5">
      <c r="B15" s="3" t="s">
        <v>149</v>
      </c>
      <c r="D15" s="4">
        <v>792.65</v>
      </c>
    </row>
    <row r="16" spans="2:5">
      <c r="B16" s="3" t="s">
        <v>84</v>
      </c>
      <c r="D16" s="4">
        <v>161.37886264500003</v>
      </c>
    </row>
    <row r="17" spans="2:4">
      <c r="B17" s="3" t="s">
        <v>84</v>
      </c>
      <c r="D17" s="4">
        <v>161.38</v>
      </c>
    </row>
    <row r="18" spans="2:4">
      <c r="B18" s="3" t="s">
        <v>405</v>
      </c>
      <c r="D18" s="4">
        <v>808.72920700825</v>
      </c>
    </row>
    <row r="19" spans="2:4">
      <c r="B19" s="3" t="s">
        <v>54</v>
      </c>
      <c r="D19" s="4">
        <v>57540</v>
      </c>
    </row>
    <row r="20" spans="2:4">
      <c r="B20" s="3" t="s">
        <v>84</v>
      </c>
      <c r="D20" s="4">
        <v>322.75772529000005</v>
      </c>
    </row>
    <row r="21" spans="2:4">
      <c r="B21" s="3" t="s">
        <v>189</v>
      </c>
      <c r="D21" s="4">
        <v>5154.53</v>
      </c>
    </row>
    <row r="22" spans="2:4">
      <c r="B22" s="3" t="s">
        <v>147</v>
      </c>
      <c r="D22" s="4">
        <v>1479.21</v>
      </c>
    </row>
    <row r="23" spans="2:4">
      <c r="B23" s="3" t="s">
        <v>85</v>
      </c>
      <c r="D23" s="4">
        <v>1066.1099999999999</v>
      </c>
    </row>
    <row r="24" spans="2:4">
      <c r="B24" s="50" t="s">
        <v>160</v>
      </c>
      <c r="C24" s="47"/>
      <c r="D24" s="51">
        <v>62909</v>
      </c>
    </row>
    <row r="25" spans="2:4" ht="19.2" customHeight="1">
      <c r="B25" s="52" t="s">
        <v>85</v>
      </c>
      <c r="C25" s="47"/>
      <c r="D25" s="51">
        <v>341.87</v>
      </c>
    </row>
    <row r="27" spans="2:4">
      <c r="B27" s="1" t="s">
        <v>12</v>
      </c>
      <c r="D27" s="5">
        <f>SUM(D14:D26)</f>
        <v>130737.61579494325</v>
      </c>
    </row>
    <row r="29" spans="2:4">
      <c r="B29" s="1" t="s">
        <v>13</v>
      </c>
    </row>
    <row r="30" spans="2:4">
      <c r="B30" s="1" t="s">
        <v>14</v>
      </c>
      <c r="C30" s="1" t="s">
        <v>51</v>
      </c>
    </row>
    <row r="34" spans="2:5">
      <c r="C34" s="1" t="s">
        <v>0</v>
      </c>
    </row>
    <row r="35" spans="2:5">
      <c r="C35" s="1" t="s">
        <v>1</v>
      </c>
    </row>
    <row r="36" spans="2:5">
      <c r="B36" s="1" t="s">
        <v>2</v>
      </c>
    </row>
    <row r="37" spans="2:5">
      <c r="C37" s="1" t="s">
        <v>72</v>
      </c>
    </row>
    <row r="38" spans="2:5">
      <c r="B38" s="1" t="s">
        <v>3</v>
      </c>
      <c r="C38" s="1" t="s">
        <v>35</v>
      </c>
      <c r="D38" s="1">
        <v>2</v>
      </c>
    </row>
    <row r="41" spans="2:5">
      <c r="B41" s="1" t="s">
        <v>4</v>
      </c>
      <c r="C41" s="1" t="s">
        <v>5</v>
      </c>
      <c r="D41" s="1" t="s">
        <v>6</v>
      </c>
      <c r="E41" s="1" t="s">
        <v>7</v>
      </c>
    </row>
    <row r="42" spans="2:5">
      <c r="B42" s="1" t="s">
        <v>8</v>
      </c>
      <c r="C42" s="98">
        <f>110743.71+5974.56</f>
        <v>116718.27</v>
      </c>
      <c r="D42" s="98">
        <f>102856.24+5974.56</f>
        <v>108830.8</v>
      </c>
      <c r="E42" s="5">
        <f>D70</f>
        <v>112005.15665997997</v>
      </c>
    </row>
    <row r="43" spans="2:5">
      <c r="B43" s="1" t="s">
        <v>9</v>
      </c>
      <c r="E43" s="5">
        <f>C42-E42</f>
        <v>4713.1133400200342</v>
      </c>
    </row>
    <row r="45" spans="2:5">
      <c r="B45" s="1" t="s">
        <v>10</v>
      </c>
      <c r="D45" s="1" t="s">
        <v>11</v>
      </c>
    </row>
    <row r="47" spans="2:5">
      <c r="B47" s="3" t="s">
        <v>84</v>
      </c>
      <c r="D47" s="4">
        <v>476.77</v>
      </c>
    </row>
    <row r="48" spans="2:5">
      <c r="B48" s="3" t="s">
        <v>149</v>
      </c>
      <c r="D48" s="4">
        <v>1019.57</v>
      </c>
    </row>
    <row r="49" spans="1:5">
      <c r="B49" s="3" t="s">
        <v>57</v>
      </c>
      <c r="D49" s="4">
        <v>1447.38</v>
      </c>
    </row>
    <row r="50" spans="1:5" s="7" customFormat="1">
      <c r="A50" s="1"/>
      <c r="B50" s="3" t="s">
        <v>190</v>
      </c>
      <c r="C50" s="1"/>
      <c r="D50" s="4">
        <v>3335.68</v>
      </c>
      <c r="E50" s="1"/>
    </row>
    <row r="51" spans="1:5" s="7" customFormat="1">
      <c r="A51" s="1"/>
      <c r="B51" s="3" t="s">
        <v>80</v>
      </c>
      <c r="C51" s="1"/>
      <c r="D51" s="4">
        <v>62088</v>
      </c>
      <c r="E51" s="1"/>
    </row>
    <row r="52" spans="1:5" s="7" customFormat="1">
      <c r="A52" s="1"/>
      <c r="B52" s="3" t="s">
        <v>191</v>
      </c>
      <c r="C52" s="1"/>
      <c r="D52" s="4">
        <v>4618.5</v>
      </c>
      <c r="E52" s="1"/>
    </row>
    <row r="53" spans="1:5" s="7" customFormat="1">
      <c r="A53" s="1"/>
      <c r="B53" s="3" t="s">
        <v>112</v>
      </c>
      <c r="C53" s="1"/>
      <c r="D53" s="4">
        <v>5040.47</v>
      </c>
      <c r="E53" s="1"/>
    </row>
    <row r="54" spans="1:5" s="7" customFormat="1">
      <c r="A54" s="1"/>
      <c r="B54" s="3" t="s">
        <v>192</v>
      </c>
      <c r="C54" s="1"/>
      <c r="D54" s="4">
        <v>5693.37</v>
      </c>
      <c r="E54" s="1"/>
    </row>
    <row r="55" spans="1:5" s="7" customFormat="1">
      <c r="A55" s="1"/>
      <c r="B55" s="3" t="s">
        <v>84</v>
      </c>
      <c r="C55" s="1"/>
      <c r="D55" s="4">
        <v>322.76</v>
      </c>
      <c r="E55" s="1"/>
    </row>
    <row r="56" spans="1:5" s="7" customFormat="1">
      <c r="A56" s="1"/>
      <c r="B56" s="3" t="s">
        <v>171</v>
      </c>
      <c r="C56" s="1"/>
      <c r="D56" s="4">
        <v>9375.65</v>
      </c>
      <c r="E56" s="1"/>
    </row>
    <row r="57" spans="1:5">
      <c r="B57" s="3" t="s">
        <v>193</v>
      </c>
      <c r="D57" s="4">
        <v>812.81</v>
      </c>
    </row>
    <row r="58" spans="1:5">
      <c r="B58" s="3" t="s">
        <v>110</v>
      </c>
      <c r="D58" s="4">
        <v>7977.06</v>
      </c>
    </row>
    <row r="59" spans="1:5">
      <c r="B59" s="3" t="s">
        <v>112</v>
      </c>
      <c r="D59" s="4">
        <v>5150.76</v>
      </c>
    </row>
    <row r="60" spans="1:5">
      <c r="B60" s="3" t="s">
        <v>85</v>
      </c>
      <c r="D60" s="4">
        <v>780.54832999000007</v>
      </c>
    </row>
    <row r="61" spans="1:5">
      <c r="B61" s="3" t="s">
        <v>85</v>
      </c>
      <c r="D61" s="4">
        <v>683.74832999000012</v>
      </c>
    </row>
    <row r="62" spans="1:5">
      <c r="B62" s="3" t="s">
        <v>84</v>
      </c>
      <c r="D62" s="4">
        <v>322.76</v>
      </c>
    </row>
    <row r="63" spans="1:5">
      <c r="B63" s="3" t="s">
        <v>94</v>
      </c>
      <c r="D63" s="4">
        <v>1659.21</v>
      </c>
    </row>
    <row r="64" spans="1:5">
      <c r="B64" s="3" t="s">
        <v>84</v>
      </c>
      <c r="D64" s="4">
        <v>322.76</v>
      </c>
    </row>
    <row r="65" spans="2:4">
      <c r="B65" s="3" t="s">
        <v>85</v>
      </c>
      <c r="D65" s="4">
        <v>877.35</v>
      </c>
    </row>
    <row r="70" spans="2:4">
      <c r="B70" s="1" t="s">
        <v>12</v>
      </c>
      <c r="D70" s="5">
        <f>SUM(D46:D69)</f>
        <v>112005.15665997997</v>
      </c>
    </row>
    <row r="72" spans="2:4">
      <c r="B72" s="1" t="s">
        <v>13</v>
      </c>
    </row>
    <row r="73" spans="2:4">
      <c r="B73" s="1" t="s">
        <v>14</v>
      </c>
      <c r="C73" s="1" t="s">
        <v>51</v>
      </c>
    </row>
    <row r="78" spans="2:4">
      <c r="C78" s="1" t="s">
        <v>0</v>
      </c>
    </row>
    <row r="79" spans="2:4">
      <c r="C79" s="1" t="s">
        <v>1</v>
      </c>
    </row>
    <row r="80" spans="2:4">
      <c r="B80" s="1" t="s">
        <v>2</v>
      </c>
    </row>
    <row r="81" spans="2:5">
      <c r="C81" s="1" t="s">
        <v>72</v>
      </c>
    </row>
    <row r="82" spans="2:5">
      <c r="B82" s="1" t="s">
        <v>3</v>
      </c>
      <c r="C82" s="1" t="s">
        <v>35</v>
      </c>
      <c r="D82" s="1">
        <v>4</v>
      </c>
    </row>
    <row r="85" spans="2:5">
      <c r="B85" s="1" t="s">
        <v>4</v>
      </c>
      <c r="C85" s="1" t="s">
        <v>5</v>
      </c>
      <c r="D85" s="1" t="s">
        <v>6</v>
      </c>
      <c r="E85" s="1" t="s">
        <v>7</v>
      </c>
    </row>
    <row r="86" spans="2:5">
      <c r="B86" s="1" t="s">
        <v>8</v>
      </c>
      <c r="C86" s="98">
        <f>74449.86+9116.74</f>
        <v>83566.600000000006</v>
      </c>
      <c r="D86" s="98">
        <f>68875.83+9116.74</f>
        <v>77992.570000000007</v>
      </c>
      <c r="E86" s="1">
        <f>D108</f>
        <v>165600.01000000004</v>
      </c>
    </row>
    <row r="87" spans="2:5">
      <c r="B87" s="1" t="s">
        <v>9</v>
      </c>
      <c r="E87" s="1">
        <f>C86-E86</f>
        <v>-82033.410000000033</v>
      </c>
    </row>
    <row r="89" spans="2:5">
      <c r="B89" s="1" t="s">
        <v>10</v>
      </c>
      <c r="D89" s="1" t="s">
        <v>11</v>
      </c>
    </row>
    <row r="91" spans="2:5" ht="27.6">
      <c r="B91" s="3" t="s">
        <v>176</v>
      </c>
      <c r="D91" s="4">
        <v>13387</v>
      </c>
    </row>
    <row r="92" spans="2:5">
      <c r="B92" s="3" t="s">
        <v>194</v>
      </c>
      <c r="D92" s="4">
        <v>30645</v>
      </c>
    </row>
    <row r="93" spans="2:5">
      <c r="B93" s="3" t="s">
        <v>160</v>
      </c>
      <c r="D93" s="4">
        <v>43645</v>
      </c>
    </row>
    <row r="94" spans="2:5">
      <c r="B94" s="3" t="s">
        <v>170</v>
      </c>
      <c r="D94" s="4">
        <v>8549.23</v>
      </c>
    </row>
    <row r="95" spans="2:5">
      <c r="B95" s="3" t="s">
        <v>195</v>
      </c>
      <c r="D95" s="4">
        <v>1848.24</v>
      </c>
    </row>
    <row r="96" spans="2:5">
      <c r="B96" s="3" t="s">
        <v>196</v>
      </c>
      <c r="D96" s="4">
        <v>1848.24</v>
      </c>
    </row>
    <row r="97" spans="1:5">
      <c r="B97" s="3" t="s">
        <v>197</v>
      </c>
      <c r="D97" s="4">
        <v>730.6</v>
      </c>
    </row>
    <row r="98" spans="1:5" ht="27.6">
      <c r="B98" s="3" t="s">
        <v>176</v>
      </c>
      <c r="D98" s="4">
        <v>14702</v>
      </c>
    </row>
    <row r="99" spans="1:5">
      <c r="B99" s="3" t="s">
        <v>94</v>
      </c>
      <c r="D99" s="4">
        <v>1870.96</v>
      </c>
    </row>
    <row r="100" spans="1:5" s="8" customFormat="1" ht="27.6">
      <c r="A100" s="1"/>
      <c r="B100" s="3" t="s">
        <v>198</v>
      </c>
      <c r="C100" s="1"/>
      <c r="D100" s="4">
        <v>41921</v>
      </c>
      <c r="E100" s="1"/>
    </row>
    <row r="101" spans="1:5" s="8" customFormat="1">
      <c r="A101" s="1"/>
      <c r="B101" s="3" t="s">
        <v>112</v>
      </c>
      <c r="C101" s="1"/>
      <c r="D101" s="4">
        <v>5150.76</v>
      </c>
      <c r="E101" s="1"/>
    </row>
    <row r="102" spans="1:5" s="8" customFormat="1">
      <c r="A102" s="1"/>
      <c r="B102" s="3" t="s">
        <v>182</v>
      </c>
      <c r="C102" s="1"/>
      <c r="D102" s="4">
        <v>1301.98</v>
      </c>
      <c r="E102" s="1"/>
    </row>
    <row r="105" spans="1:5" ht="17.399999999999999" customHeight="1"/>
    <row r="108" spans="1:5">
      <c r="B108" s="1" t="s">
        <v>12</v>
      </c>
      <c r="D108" s="1">
        <f>SUM(D90:D107)</f>
        <v>165600.01000000004</v>
      </c>
    </row>
    <row r="110" spans="1:5">
      <c r="B110" s="1" t="s">
        <v>13</v>
      </c>
    </row>
    <row r="111" spans="1:5">
      <c r="B111" s="1" t="s">
        <v>14</v>
      </c>
      <c r="C111" s="1" t="s">
        <v>51</v>
      </c>
    </row>
    <row r="116" spans="2:5">
      <c r="C116" s="1" t="s">
        <v>0</v>
      </c>
    </row>
    <row r="117" spans="2:5">
      <c r="C117" s="1" t="s">
        <v>1</v>
      </c>
    </row>
    <row r="118" spans="2:5">
      <c r="B118" s="1" t="s">
        <v>2</v>
      </c>
    </row>
    <row r="119" spans="2:5">
      <c r="C119" s="1" t="s">
        <v>72</v>
      </c>
    </row>
    <row r="120" spans="2:5">
      <c r="B120" s="1" t="s">
        <v>3</v>
      </c>
      <c r="C120" s="1" t="s">
        <v>35</v>
      </c>
      <c r="D120" s="1">
        <v>5</v>
      </c>
    </row>
    <row r="123" spans="2:5">
      <c r="B123" s="1" t="s">
        <v>4</v>
      </c>
      <c r="C123" s="1" t="s">
        <v>5</v>
      </c>
      <c r="D123" s="1" t="s">
        <v>6</v>
      </c>
      <c r="E123" s="1" t="s">
        <v>7</v>
      </c>
    </row>
    <row r="124" spans="2:5">
      <c r="B124" s="1" t="s">
        <v>8</v>
      </c>
      <c r="C124" s="1">
        <v>79859.94</v>
      </c>
      <c r="D124" s="1">
        <v>77783.27</v>
      </c>
      <c r="E124" s="5">
        <f>D144</f>
        <v>15633.066666666666</v>
      </c>
    </row>
    <row r="125" spans="2:5">
      <c r="B125" s="1" t="s">
        <v>9</v>
      </c>
      <c r="E125" s="5">
        <f>C124-E124</f>
        <v>64226.873333333337</v>
      </c>
    </row>
    <row r="127" spans="2:5">
      <c r="B127" s="1" t="s">
        <v>10</v>
      </c>
      <c r="D127" s="1" t="s">
        <v>11</v>
      </c>
    </row>
    <row r="129" spans="2:4">
      <c r="B129" s="3" t="s">
        <v>121</v>
      </c>
      <c r="D129" s="4">
        <v>2325.1166666666668</v>
      </c>
    </row>
    <row r="130" spans="2:4">
      <c r="B130" s="3" t="s">
        <v>165</v>
      </c>
      <c r="D130" s="4">
        <v>10092.620000000001</v>
      </c>
    </row>
    <row r="131" spans="2:4">
      <c r="B131" s="3" t="s">
        <v>84</v>
      </c>
      <c r="D131" s="4">
        <v>484.14</v>
      </c>
    </row>
    <row r="132" spans="2:4">
      <c r="B132" s="3" t="s">
        <v>136</v>
      </c>
      <c r="D132" s="4">
        <v>2569.81</v>
      </c>
    </row>
    <row r="133" spans="2:4">
      <c r="B133" s="3" t="s">
        <v>84</v>
      </c>
      <c r="D133" s="4">
        <v>161.38</v>
      </c>
    </row>
    <row r="144" spans="2:4">
      <c r="B144" s="1" t="s">
        <v>12</v>
      </c>
      <c r="D144" s="5">
        <f>SUM(D128:D143)</f>
        <v>15633.066666666666</v>
      </c>
    </row>
    <row r="146" spans="2:5">
      <c r="B146" s="1" t="s">
        <v>13</v>
      </c>
    </row>
    <row r="147" spans="2:5">
      <c r="B147" s="1" t="s">
        <v>14</v>
      </c>
      <c r="C147" s="1" t="s">
        <v>51</v>
      </c>
    </row>
    <row r="152" spans="2:5">
      <c r="C152" s="1" t="s">
        <v>0</v>
      </c>
    </row>
    <row r="153" spans="2:5">
      <c r="C153" s="1" t="s">
        <v>1</v>
      </c>
    </row>
    <row r="154" spans="2:5">
      <c r="B154" s="1" t="s">
        <v>2</v>
      </c>
    </row>
    <row r="155" spans="2:5">
      <c r="C155" s="1" t="s">
        <v>72</v>
      </c>
    </row>
    <row r="156" spans="2:5">
      <c r="B156" s="1" t="s">
        <v>3</v>
      </c>
      <c r="C156" s="1" t="s">
        <v>35</v>
      </c>
      <c r="D156" s="1">
        <v>6</v>
      </c>
    </row>
    <row r="159" spans="2:5">
      <c r="B159" s="1" t="s">
        <v>4</v>
      </c>
      <c r="C159" s="1" t="s">
        <v>5</v>
      </c>
      <c r="D159" s="1" t="s">
        <v>6</v>
      </c>
      <c r="E159" s="1" t="s">
        <v>7</v>
      </c>
    </row>
    <row r="160" spans="2:5">
      <c r="B160" s="1" t="s">
        <v>8</v>
      </c>
      <c r="C160" s="1">
        <v>73454.549999999988</v>
      </c>
      <c r="D160" s="1">
        <v>70512.2</v>
      </c>
      <c r="E160" s="5">
        <f>D180</f>
        <v>21274.3</v>
      </c>
    </row>
    <row r="161" spans="2:5">
      <c r="B161" s="1" t="s">
        <v>9</v>
      </c>
      <c r="E161" s="1">
        <f>C160-E160</f>
        <v>52180.249999999985</v>
      </c>
    </row>
    <row r="163" spans="2:5">
      <c r="B163" s="1" t="s">
        <v>10</v>
      </c>
      <c r="D163" s="1" t="s">
        <v>11</v>
      </c>
    </row>
    <row r="165" spans="2:5">
      <c r="B165" s="3" t="s">
        <v>199</v>
      </c>
      <c r="D165" s="4">
        <v>1961.92</v>
      </c>
    </row>
    <row r="166" spans="2:5">
      <c r="B166" s="3" t="s">
        <v>82</v>
      </c>
      <c r="D166" s="4">
        <v>19151</v>
      </c>
    </row>
    <row r="167" spans="2:5">
      <c r="B167" s="3" t="s">
        <v>84</v>
      </c>
      <c r="D167" s="4">
        <v>161.38</v>
      </c>
    </row>
    <row r="180" spans="2:4">
      <c r="B180" s="1" t="s">
        <v>12</v>
      </c>
      <c r="D180" s="5">
        <f>SUM(D164:D179)</f>
        <v>21274.3</v>
      </c>
    </row>
    <row r="182" spans="2:4">
      <c r="B182" s="1" t="s">
        <v>13</v>
      </c>
    </row>
    <row r="183" spans="2:4">
      <c r="B183" s="1" t="s">
        <v>14</v>
      </c>
      <c r="C183" s="1" t="s">
        <v>51</v>
      </c>
    </row>
    <row r="187" spans="2:4">
      <c r="C187" s="1" t="s">
        <v>0</v>
      </c>
    </row>
    <row r="188" spans="2:4">
      <c r="C188" s="1" t="s">
        <v>1</v>
      </c>
    </row>
    <row r="189" spans="2:4">
      <c r="B189" s="1" t="s">
        <v>2</v>
      </c>
    </row>
    <row r="190" spans="2:4">
      <c r="C190" s="1" t="s">
        <v>72</v>
      </c>
    </row>
    <row r="191" spans="2:4">
      <c r="B191" s="1" t="s">
        <v>3</v>
      </c>
      <c r="C191" s="1" t="s">
        <v>35</v>
      </c>
      <c r="D191" s="1">
        <v>7</v>
      </c>
    </row>
    <row r="194" spans="2:5">
      <c r="B194" s="1" t="s">
        <v>4</v>
      </c>
      <c r="C194" s="1" t="s">
        <v>5</v>
      </c>
      <c r="D194" s="1" t="s">
        <v>6</v>
      </c>
      <c r="E194" s="1" t="s">
        <v>7</v>
      </c>
    </row>
    <row r="195" spans="2:5">
      <c r="B195" s="1" t="s">
        <v>8</v>
      </c>
      <c r="C195" s="1">
        <v>21489.360000000001</v>
      </c>
      <c r="D195" s="1">
        <v>18233.64</v>
      </c>
      <c r="E195" s="1">
        <f>D215</f>
        <v>2935.58</v>
      </c>
    </row>
    <row r="196" spans="2:5">
      <c r="B196" s="1" t="s">
        <v>9</v>
      </c>
      <c r="E196" s="1">
        <f>C195-E195</f>
        <v>18553.78</v>
      </c>
    </row>
    <row r="198" spans="2:5">
      <c r="B198" s="1" t="s">
        <v>10</v>
      </c>
      <c r="D198" s="1" t="s">
        <v>11</v>
      </c>
    </row>
    <row r="200" spans="2:5">
      <c r="B200" s="3" t="s">
        <v>200</v>
      </c>
      <c r="D200" s="4">
        <v>2155.0300000000002</v>
      </c>
    </row>
    <row r="201" spans="2:5">
      <c r="B201" s="3" t="s">
        <v>85</v>
      </c>
      <c r="D201" s="4">
        <v>780.55</v>
      </c>
    </row>
    <row r="215" spans="2:4">
      <c r="B215" s="1" t="s">
        <v>12</v>
      </c>
      <c r="D215" s="1">
        <f>SUM(D200:D214)</f>
        <v>2935.58</v>
      </c>
    </row>
    <row r="217" spans="2:4">
      <c r="B217" s="1" t="s">
        <v>13</v>
      </c>
    </row>
    <row r="218" spans="2:4">
      <c r="B218" s="1" t="s">
        <v>14</v>
      </c>
      <c r="C218" s="1" t="s">
        <v>51</v>
      </c>
    </row>
    <row r="224" spans="2:4">
      <c r="C224" s="1" t="s">
        <v>0</v>
      </c>
    </row>
    <row r="225" spans="2:5">
      <c r="C225" s="1" t="s">
        <v>1</v>
      </c>
    </row>
    <row r="226" spans="2:5">
      <c r="B226" s="1" t="s">
        <v>2</v>
      </c>
    </row>
    <row r="227" spans="2:5">
      <c r="C227" s="1" t="s">
        <v>72</v>
      </c>
    </row>
    <row r="228" spans="2:5">
      <c r="B228" s="1" t="s">
        <v>3</v>
      </c>
      <c r="C228" s="1" t="s">
        <v>35</v>
      </c>
      <c r="D228" s="1">
        <v>9</v>
      </c>
    </row>
    <row r="231" spans="2:5">
      <c r="B231" s="1" t="s">
        <v>4</v>
      </c>
      <c r="C231" s="1" t="s">
        <v>5</v>
      </c>
      <c r="D231" s="1" t="s">
        <v>6</v>
      </c>
      <c r="E231" s="1" t="s">
        <v>7</v>
      </c>
    </row>
    <row r="232" spans="2:5">
      <c r="B232" s="1" t="s">
        <v>8</v>
      </c>
      <c r="C232" s="1">
        <v>21120.78</v>
      </c>
      <c r="D232" s="1">
        <v>19557.72</v>
      </c>
      <c r="E232" s="1">
        <f>D252</f>
        <v>0</v>
      </c>
    </row>
    <row r="233" spans="2:5">
      <c r="B233" s="1" t="s">
        <v>9</v>
      </c>
      <c r="E233" s="1">
        <f>C232-E232</f>
        <v>21120.78</v>
      </c>
    </row>
    <row r="235" spans="2:5">
      <c r="B235" s="1" t="s">
        <v>10</v>
      </c>
      <c r="D235" s="1" t="s">
        <v>11</v>
      </c>
    </row>
    <row r="252" spans="2:4">
      <c r="B252" s="1" t="s">
        <v>12</v>
      </c>
      <c r="D252" s="1">
        <f>SUM(D237:D251)</f>
        <v>0</v>
      </c>
    </row>
    <row r="254" spans="2:4">
      <c r="B254" s="1" t="s">
        <v>13</v>
      </c>
    </row>
    <row r="255" spans="2:4">
      <c r="B255" s="1" t="s">
        <v>14</v>
      </c>
      <c r="C255" s="1" t="s">
        <v>51</v>
      </c>
    </row>
    <row r="260" spans="2:5">
      <c r="C260" s="1" t="s">
        <v>0</v>
      </c>
    </row>
    <row r="261" spans="2:5">
      <c r="C261" s="1" t="s">
        <v>1</v>
      </c>
    </row>
    <row r="262" spans="2:5">
      <c r="B262" s="1" t="s">
        <v>2</v>
      </c>
    </row>
    <row r="263" spans="2:5">
      <c r="C263" s="1" t="s">
        <v>72</v>
      </c>
    </row>
    <row r="264" spans="2:5">
      <c r="B264" s="1" t="s">
        <v>3</v>
      </c>
      <c r="C264" s="1" t="s">
        <v>35</v>
      </c>
      <c r="D264" s="1">
        <v>10</v>
      </c>
    </row>
    <row r="267" spans="2:5">
      <c r="B267" s="1" t="s">
        <v>4</v>
      </c>
      <c r="C267" s="1" t="s">
        <v>5</v>
      </c>
      <c r="D267" s="1" t="s">
        <v>6</v>
      </c>
      <c r="E267" s="1" t="s">
        <v>7</v>
      </c>
    </row>
    <row r="268" spans="2:5">
      <c r="B268" s="1" t="s">
        <v>8</v>
      </c>
      <c r="C268" s="1">
        <v>19164.54</v>
      </c>
      <c r="D268" s="1">
        <v>15575.04</v>
      </c>
      <c r="E268" s="1">
        <f>D289</f>
        <v>59731.97</v>
      </c>
    </row>
    <row r="269" spans="2:5">
      <c r="B269" s="1" t="s">
        <v>9</v>
      </c>
      <c r="E269" s="1">
        <f>C268-E268</f>
        <v>-40567.43</v>
      </c>
    </row>
    <row r="271" spans="2:5">
      <c r="B271" s="1" t="s">
        <v>10</v>
      </c>
      <c r="D271" s="1" t="s">
        <v>11</v>
      </c>
    </row>
    <row r="273" spans="2:4">
      <c r="B273" s="3" t="s">
        <v>201</v>
      </c>
      <c r="D273" s="4">
        <v>11766.15</v>
      </c>
    </row>
    <row r="274" spans="2:4" ht="27.6">
      <c r="B274" s="3" t="s">
        <v>202</v>
      </c>
      <c r="D274" s="4">
        <v>13747.9</v>
      </c>
    </row>
    <row r="275" spans="2:4" ht="27.6">
      <c r="B275" s="3" t="s">
        <v>203</v>
      </c>
      <c r="D275" s="4">
        <v>30342</v>
      </c>
    </row>
    <row r="276" spans="2:4" ht="27.6">
      <c r="B276" s="3" t="s">
        <v>204</v>
      </c>
      <c r="D276" s="4">
        <v>1753.74</v>
      </c>
    </row>
    <row r="277" spans="2:4">
      <c r="B277" s="3" t="s">
        <v>205</v>
      </c>
      <c r="D277" s="4">
        <v>2122.1799999999998</v>
      </c>
    </row>
    <row r="289" spans="2:4" ht="18.600000000000001" customHeight="1">
      <c r="B289" s="1" t="s">
        <v>12</v>
      </c>
      <c r="D289" s="1">
        <f>SUM(D272:D288)</f>
        <v>59731.97</v>
      </c>
    </row>
    <row r="291" spans="2:4">
      <c r="B291" s="1" t="s">
        <v>13</v>
      </c>
    </row>
    <row r="292" spans="2:4">
      <c r="B292" s="1" t="s">
        <v>14</v>
      </c>
      <c r="C292" s="1" t="s">
        <v>51</v>
      </c>
    </row>
    <row r="298" spans="2:4">
      <c r="C298" s="1" t="s">
        <v>0</v>
      </c>
    </row>
    <row r="299" spans="2:4">
      <c r="C299" s="1" t="s">
        <v>1</v>
      </c>
    </row>
    <row r="300" spans="2:4">
      <c r="B300" s="1" t="s">
        <v>2</v>
      </c>
    </row>
    <row r="301" spans="2:4">
      <c r="C301" s="1" t="s">
        <v>72</v>
      </c>
    </row>
    <row r="302" spans="2:4">
      <c r="B302" s="1" t="s">
        <v>3</v>
      </c>
      <c r="C302" s="1" t="s">
        <v>35</v>
      </c>
      <c r="D302" s="1">
        <v>11</v>
      </c>
    </row>
    <row r="305" spans="2:5">
      <c r="B305" s="1" t="s">
        <v>4</v>
      </c>
      <c r="C305" s="1" t="s">
        <v>5</v>
      </c>
      <c r="D305" s="1" t="s">
        <v>6</v>
      </c>
      <c r="E305" s="1" t="s">
        <v>7</v>
      </c>
    </row>
    <row r="306" spans="2:5">
      <c r="B306" s="1" t="s">
        <v>8</v>
      </c>
      <c r="C306" s="1">
        <v>22198.800000000003</v>
      </c>
      <c r="D306" s="1">
        <v>20748.940000000002</v>
      </c>
      <c r="E306" s="1">
        <f>D323</f>
        <v>0</v>
      </c>
    </row>
    <row r="307" spans="2:5">
      <c r="B307" s="1" t="s">
        <v>9</v>
      </c>
      <c r="E307" s="1">
        <f>C306-E306</f>
        <v>22198.800000000003</v>
      </c>
    </row>
    <row r="309" spans="2:5">
      <c r="B309" s="1" t="s">
        <v>10</v>
      </c>
      <c r="D309" s="1" t="s">
        <v>11</v>
      </c>
    </row>
    <row r="323" spans="2:4">
      <c r="B323" s="1" t="s">
        <v>12</v>
      </c>
      <c r="D323" s="1">
        <f>SUM(D310:D322)</f>
        <v>0</v>
      </c>
    </row>
    <row r="325" spans="2:4">
      <c r="B325" s="1" t="s">
        <v>13</v>
      </c>
    </row>
    <row r="326" spans="2:4">
      <c r="B326" s="1" t="s">
        <v>14</v>
      </c>
      <c r="C326" s="1" t="s">
        <v>51</v>
      </c>
    </row>
    <row r="331" spans="2:4">
      <c r="C331" s="1" t="s">
        <v>0</v>
      </c>
    </row>
    <row r="332" spans="2:4">
      <c r="C332" s="1" t="s">
        <v>1</v>
      </c>
    </row>
    <row r="333" spans="2:4">
      <c r="B333" s="1" t="s">
        <v>2</v>
      </c>
    </row>
    <row r="334" spans="2:4">
      <c r="C334" s="1" t="s">
        <v>72</v>
      </c>
    </row>
    <row r="335" spans="2:4">
      <c r="B335" s="1" t="s">
        <v>3</v>
      </c>
      <c r="C335" s="1" t="s">
        <v>35</v>
      </c>
      <c r="D335" s="1">
        <v>12</v>
      </c>
    </row>
    <row r="338" spans="2:5">
      <c r="B338" s="1" t="s">
        <v>4</v>
      </c>
      <c r="C338" s="1" t="s">
        <v>5</v>
      </c>
      <c r="D338" s="1" t="s">
        <v>6</v>
      </c>
      <c r="E338" s="1" t="s">
        <v>7</v>
      </c>
    </row>
    <row r="339" spans="2:5">
      <c r="B339" s="1" t="s">
        <v>8</v>
      </c>
      <c r="C339" s="1">
        <v>21762</v>
      </c>
      <c r="D339" s="1">
        <v>21071.360000000001</v>
      </c>
      <c r="E339" s="1">
        <f>D356</f>
        <v>0</v>
      </c>
    </row>
    <row r="340" spans="2:5">
      <c r="B340" s="1" t="s">
        <v>9</v>
      </c>
      <c r="E340" s="1">
        <f>C339-E339</f>
        <v>21762</v>
      </c>
    </row>
    <row r="342" spans="2:5">
      <c r="B342" s="1" t="s">
        <v>10</v>
      </c>
      <c r="D342" s="1" t="s">
        <v>11</v>
      </c>
    </row>
    <row r="356" spans="2:4">
      <c r="B356" s="1" t="s">
        <v>12</v>
      </c>
      <c r="D356" s="1">
        <f>SUM(D343:D355)</f>
        <v>0</v>
      </c>
    </row>
    <row r="358" spans="2:4">
      <c r="B358" s="1" t="s">
        <v>13</v>
      </c>
    </row>
    <row r="359" spans="2:4">
      <c r="B359" s="1" t="s">
        <v>14</v>
      </c>
      <c r="C359" s="1" t="s">
        <v>51</v>
      </c>
    </row>
    <row r="366" spans="2:4">
      <c r="C366" s="1" t="s">
        <v>0</v>
      </c>
    </row>
    <row r="367" spans="2:4">
      <c r="C367" s="1" t="s">
        <v>1</v>
      </c>
    </row>
    <row r="368" spans="2:4">
      <c r="B368" s="1" t="s">
        <v>2</v>
      </c>
    </row>
    <row r="369" spans="2:5">
      <c r="C369" s="1" t="s">
        <v>72</v>
      </c>
    </row>
    <row r="370" spans="2:5">
      <c r="B370" s="1" t="s">
        <v>3</v>
      </c>
      <c r="C370" s="1" t="s">
        <v>35</v>
      </c>
      <c r="D370" s="1">
        <v>13</v>
      </c>
    </row>
    <row r="373" spans="2:5">
      <c r="B373" s="1" t="s">
        <v>4</v>
      </c>
      <c r="C373" s="1" t="s">
        <v>5</v>
      </c>
      <c r="D373" s="1" t="s">
        <v>6</v>
      </c>
      <c r="E373" s="1" t="s">
        <v>7</v>
      </c>
    </row>
    <row r="374" spans="2:5">
      <c r="B374" s="1" t="s">
        <v>8</v>
      </c>
      <c r="C374" s="1">
        <v>22037.82</v>
      </c>
      <c r="D374" s="1">
        <v>20172.61</v>
      </c>
      <c r="E374" s="1">
        <f>D391</f>
        <v>0</v>
      </c>
    </row>
    <row r="375" spans="2:5">
      <c r="B375" s="1" t="s">
        <v>9</v>
      </c>
      <c r="E375" s="1">
        <f>C374-E374</f>
        <v>22037.82</v>
      </c>
    </row>
    <row r="377" spans="2:5">
      <c r="B377" s="1" t="s">
        <v>10</v>
      </c>
      <c r="D377" s="1" t="s">
        <v>11</v>
      </c>
    </row>
    <row r="391" spans="2:4">
      <c r="B391" s="1" t="s">
        <v>12</v>
      </c>
      <c r="D391" s="1">
        <f>SUM(D378:D390)</f>
        <v>0</v>
      </c>
    </row>
    <row r="393" spans="2:4">
      <c r="B393" s="1" t="s">
        <v>13</v>
      </c>
    </row>
    <row r="394" spans="2:4">
      <c r="B394" s="1" t="s">
        <v>14</v>
      </c>
      <c r="C394" s="1" t="s">
        <v>51</v>
      </c>
    </row>
    <row r="398" spans="2:4">
      <c r="C398" s="1" t="s">
        <v>0</v>
      </c>
    </row>
    <row r="399" spans="2:4">
      <c r="C399" s="1" t="s">
        <v>1</v>
      </c>
    </row>
    <row r="400" spans="2:4">
      <c r="B400" s="1" t="s">
        <v>2</v>
      </c>
    </row>
    <row r="401" spans="2:5">
      <c r="C401" s="1" t="s">
        <v>72</v>
      </c>
    </row>
    <row r="402" spans="2:5">
      <c r="B402" s="1" t="s">
        <v>3</v>
      </c>
      <c r="C402" s="1" t="s">
        <v>35</v>
      </c>
      <c r="D402" s="1">
        <v>14</v>
      </c>
    </row>
    <row r="405" spans="2:5">
      <c r="B405" s="1" t="s">
        <v>4</v>
      </c>
      <c r="C405" s="1" t="s">
        <v>5</v>
      </c>
      <c r="D405" s="1" t="s">
        <v>6</v>
      </c>
      <c r="E405" s="1" t="s">
        <v>7</v>
      </c>
    </row>
    <row r="406" spans="2:5">
      <c r="B406" s="1" t="s">
        <v>8</v>
      </c>
      <c r="C406" s="1">
        <v>32124.78</v>
      </c>
      <c r="D406" s="1">
        <v>27931.200000000001</v>
      </c>
      <c r="E406" s="5">
        <f>D423</f>
        <v>56438.512494985007</v>
      </c>
    </row>
    <row r="407" spans="2:5">
      <c r="B407" s="1" t="s">
        <v>9</v>
      </c>
      <c r="E407" s="5">
        <f>C406-E406</f>
        <v>-24313.732494985008</v>
      </c>
    </row>
    <row r="409" spans="2:5">
      <c r="B409" s="1" t="s">
        <v>10</v>
      </c>
      <c r="D409" s="1" t="s">
        <v>11</v>
      </c>
    </row>
    <row r="411" spans="2:5">
      <c r="B411" s="3" t="s">
        <v>53</v>
      </c>
      <c r="D411" s="4">
        <v>688.2</v>
      </c>
    </row>
    <row r="412" spans="2:5">
      <c r="B412" s="3" t="s">
        <v>207</v>
      </c>
      <c r="D412" s="4">
        <v>3435.82</v>
      </c>
    </row>
    <row r="413" spans="2:5">
      <c r="B413" s="3" t="s">
        <v>81</v>
      </c>
      <c r="D413" s="4">
        <v>42591</v>
      </c>
    </row>
    <row r="414" spans="2:5">
      <c r="B414" s="3" t="s">
        <v>165</v>
      </c>
      <c r="D414" s="4">
        <v>6659.71</v>
      </c>
    </row>
    <row r="415" spans="2:5">
      <c r="B415" s="3" t="s">
        <v>85</v>
      </c>
      <c r="D415" s="4">
        <v>1195.0224949850001</v>
      </c>
    </row>
    <row r="416" spans="2:5">
      <c r="B416" s="3" t="s">
        <v>208</v>
      </c>
      <c r="D416" s="4">
        <v>1472.44</v>
      </c>
    </row>
    <row r="417" spans="2:4">
      <c r="B417" s="62" t="s">
        <v>85</v>
      </c>
      <c r="C417" s="47"/>
      <c r="D417" s="43">
        <v>396.32</v>
      </c>
    </row>
    <row r="423" spans="2:4">
      <c r="B423" s="1" t="s">
        <v>12</v>
      </c>
      <c r="D423" s="5">
        <f>SUM(D410:D422)</f>
        <v>56438.512494985007</v>
      </c>
    </row>
    <row r="425" spans="2:4">
      <c r="B425" s="1" t="s">
        <v>13</v>
      </c>
    </row>
    <row r="426" spans="2:4">
      <c r="B426" s="1" t="s">
        <v>14</v>
      </c>
      <c r="C426" s="1" t="s">
        <v>51</v>
      </c>
    </row>
    <row r="432" spans="2:4">
      <c r="C432" s="1" t="s">
        <v>0</v>
      </c>
    </row>
    <row r="433" spans="2:5">
      <c r="C433" s="1" t="s">
        <v>1</v>
      </c>
    </row>
    <row r="434" spans="2:5">
      <c r="B434" s="1" t="s">
        <v>2</v>
      </c>
    </row>
    <row r="435" spans="2:5">
      <c r="C435" s="1" t="s">
        <v>72</v>
      </c>
    </row>
    <row r="436" spans="2:5">
      <c r="B436" s="1" t="s">
        <v>3</v>
      </c>
      <c r="C436" s="1" t="s">
        <v>35</v>
      </c>
      <c r="D436" s="1">
        <v>15</v>
      </c>
    </row>
    <row r="439" spans="2:5">
      <c r="B439" s="1" t="s">
        <v>4</v>
      </c>
      <c r="C439" s="1" t="s">
        <v>5</v>
      </c>
      <c r="D439" s="1" t="s">
        <v>6</v>
      </c>
      <c r="E439" s="1" t="s">
        <v>7</v>
      </c>
    </row>
    <row r="440" spans="2:5">
      <c r="B440" s="1" t="s">
        <v>8</v>
      </c>
      <c r="C440" s="1">
        <v>17027.7</v>
      </c>
      <c r="D440" s="1">
        <v>16380.98</v>
      </c>
      <c r="E440" s="5">
        <f>D457</f>
        <v>5500.9033333333327</v>
      </c>
    </row>
    <row r="441" spans="2:5">
      <c r="B441" s="1" t="s">
        <v>9</v>
      </c>
      <c r="E441" s="5">
        <f>C440-E440</f>
        <v>11526.796666666669</v>
      </c>
    </row>
    <row r="443" spans="2:5">
      <c r="B443" s="1" t="s">
        <v>10</v>
      </c>
      <c r="D443" s="1" t="s">
        <v>11</v>
      </c>
    </row>
    <row r="445" spans="2:5">
      <c r="B445" s="3" t="s">
        <v>94</v>
      </c>
      <c r="D445" s="4">
        <v>1742.61</v>
      </c>
    </row>
    <row r="446" spans="2:5">
      <c r="B446" s="3" t="s">
        <v>90</v>
      </c>
      <c r="D446" s="4">
        <v>1909.58</v>
      </c>
    </row>
    <row r="447" spans="2:5">
      <c r="B447" s="3" t="s">
        <v>92</v>
      </c>
      <c r="D447" s="4">
        <v>333.70333333333332</v>
      </c>
    </row>
    <row r="448" spans="2:5">
      <c r="B448" s="3" t="s">
        <v>147</v>
      </c>
      <c r="D448" s="4">
        <v>1364.4</v>
      </c>
    </row>
    <row r="449" spans="2:4">
      <c r="B449" s="64" t="s">
        <v>180</v>
      </c>
      <c r="C449" s="47"/>
      <c r="D449" s="43">
        <v>150.61000000000001</v>
      </c>
    </row>
    <row r="457" spans="2:4">
      <c r="B457" s="1" t="s">
        <v>12</v>
      </c>
      <c r="D457" s="5">
        <f>SUM(D444:D456)</f>
        <v>5500.9033333333327</v>
      </c>
    </row>
    <row r="459" spans="2:4">
      <c r="B459" s="1" t="s">
        <v>13</v>
      </c>
    </row>
    <row r="460" spans="2:4">
      <c r="B460" s="1" t="s">
        <v>14</v>
      </c>
      <c r="C460" s="1" t="s">
        <v>51</v>
      </c>
    </row>
    <row r="466" spans="2:5">
      <c r="C466" s="1" t="s">
        <v>0</v>
      </c>
    </row>
    <row r="467" spans="2:5">
      <c r="C467" s="1" t="s">
        <v>1</v>
      </c>
    </row>
    <row r="468" spans="2:5">
      <c r="B468" s="1" t="s">
        <v>2</v>
      </c>
    </row>
    <row r="469" spans="2:5">
      <c r="C469" s="1" t="s">
        <v>72</v>
      </c>
    </row>
    <row r="470" spans="2:5">
      <c r="B470" s="1" t="s">
        <v>3</v>
      </c>
      <c r="C470" s="1" t="s">
        <v>35</v>
      </c>
      <c r="D470" s="1">
        <v>16</v>
      </c>
    </row>
    <row r="473" spans="2:5">
      <c r="B473" s="1" t="s">
        <v>4</v>
      </c>
      <c r="C473" s="1" t="s">
        <v>5</v>
      </c>
      <c r="D473" s="1" t="s">
        <v>6</v>
      </c>
      <c r="E473" s="1" t="s">
        <v>7</v>
      </c>
    </row>
    <row r="474" spans="2:5">
      <c r="B474" s="1" t="s">
        <v>8</v>
      </c>
      <c r="C474" s="1">
        <v>17458.5</v>
      </c>
      <c r="D474" s="1">
        <v>13097.09</v>
      </c>
      <c r="E474" s="1">
        <f>D492</f>
        <v>14067.73</v>
      </c>
    </row>
    <row r="475" spans="2:5">
      <c r="B475" s="1" t="s">
        <v>9</v>
      </c>
      <c r="E475" s="1">
        <f>C474-E474</f>
        <v>3390.7700000000004</v>
      </c>
    </row>
    <row r="477" spans="2:5">
      <c r="B477" s="1" t="s">
        <v>10</v>
      </c>
      <c r="D477" s="1" t="s">
        <v>11</v>
      </c>
    </row>
    <row r="479" spans="2:5">
      <c r="B479" s="3" t="s">
        <v>209</v>
      </c>
      <c r="D479" s="4">
        <v>2306.4699999999998</v>
      </c>
    </row>
    <row r="480" spans="2:5">
      <c r="B480" s="3" t="s">
        <v>151</v>
      </c>
      <c r="D480" s="4">
        <v>1975.89</v>
      </c>
    </row>
    <row r="481" spans="2:4">
      <c r="B481" s="3" t="s">
        <v>106</v>
      </c>
      <c r="D481" s="4">
        <v>9785.3700000000008</v>
      </c>
    </row>
    <row r="492" spans="2:4">
      <c r="B492" s="1" t="s">
        <v>12</v>
      </c>
      <c r="D492" s="1">
        <f>SUM(D478:D491)</f>
        <v>14067.73</v>
      </c>
    </row>
    <row r="494" spans="2:4">
      <c r="B494" s="1" t="s">
        <v>13</v>
      </c>
    </row>
    <row r="495" spans="2:4">
      <c r="B495" s="1" t="s">
        <v>14</v>
      </c>
      <c r="C495" s="1" t="s">
        <v>51</v>
      </c>
    </row>
    <row r="501" spans="2:5">
      <c r="C501" s="1" t="s">
        <v>0</v>
      </c>
    </row>
    <row r="502" spans="2:5">
      <c r="C502" s="1" t="s">
        <v>1</v>
      </c>
    </row>
    <row r="503" spans="2:5">
      <c r="B503" s="1" t="s">
        <v>2</v>
      </c>
    </row>
    <row r="504" spans="2:5">
      <c r="C504" s="1" t="s">
        <v>72</v>
      </c>
    </row>
    <row r="505" spans="2:5">
      <c r="B505" s="1" t="s">
        <v>3</v>
      </c>
      <c r="C505" s="1" t="s">
        <v>35</v>
      </c>
      <c r="D505" s="1">
        <v>17</v>
      </c>
    </row>
    <row r="508" spans="2:5">
      <c r="B508" s="1" t="s">
        <v>4</v>
      </c>
      <c r="C508" s="1" t="s">
        <v>5</v>
      </c>
      <c r="D508" s="1" t="s">
        <v>6</v>
      </c>
      <c r="E508" s="1" t="s">
        <v>7</v>
      </c>
    </row>
    <row r="509" spans="2:5">
      <c r="B509" s="1" t="s">
        <v>8</v>
      </c>
      <c r="C509" s="1">
        <v>17286.18</v>
      </c>
      <c r="D509" s="1">
        <v>16404.25</v>
      </c>
      <c r="E509" s="5">
        <f>D526</f>
        <v>6026.1933333333327</v>
      </c>
    </row>
    <row r="510" spans="2:5">
      <c r="B510" s="1" t="s">
        <v>9</v>
      </c>
      <c r="E510" s="5">
        <f>C509-E509</f>
        <v>11259.986666666668</v>
      </c>
    </row>
    <row r="512" spans="2:5">
      <c r="B512" s="1" t="s">
        <v>10</v>
      </c>
      <c r="D512" s="1" t="s">
        <v>11</v>
      </c>
    </row>
    <row r="514" spans="2:4">
      <c r="B514" s="3" t="s">
        <v>92</v>
      </c>
      <c r="D514" s="4">
        <v>333.70333333333332</v>
      </c>
    </row>
    <row r="515" spans="2:4">
      <c r="B515" s="3" t="s">
        <v>112</v>
      </c>
      <c r="D515" s="4">
        <v>5355.17</v>
      </c>
    </row>
    <row r="516" spans="2:4">
      <c r="B516" s="65" t="s">
        <v>400</v>
      </c>
      <c r="C516" s="47"/>
      <c r="D516" s="43">
        <v>337.32</v>
      </c>
    </row>
    <row r="517" spans="2:4">
      <c r="B517" s="47"/>
      <c r="C517" s="47"/>
      <c r="D517" s="47"/>
    </row>
    <row r="526" spans="2:4">
      <c r="B526" s="1" t="s">
        <v>12</v>
      </c>
      <c r="D526" s="5">
        <f>SUM(D513:D525)</f>
        <v>6026.1933333333327</v>
      </c>
    </row>
    <row r="528" spans="2:4">
      <c r="B528" s="1" t="s">
        <v>13</v>
      </c>
    </row>
    <row r="529" spans="2:5">
      <c r="B529" s="1" t="s">
        <v>14</v>
      </c>
      <c r="C529" s="1" t="s">
        <v>51</v>
      </c>
    </row>
    <row r="535" spans="2:5">
      <c r="C535" s="1" t="s">
        <v>0</v>
      </c>
    </row>
    <row r="536" spans="2:5">
      <c r="C536" s="1" t="s">
        <v>1</v>
      </c>
    </row>
    <row r="537" spans="2:5">
      <c r="B537" s="1" t="s">
        <v>2</v>
      </c>
    </row>
    <row r="538" spans="2:5">
      <c r="C538" s="1" t="s">
        <v>72</v>
      </c>
    </row>
    <row r="539" spans="2:5">
      <c r="B539" s="1" t="s">
        <v>3</v>
      </c>
      <c r="C539" s="1" t="s">
        <v>35</v>
      </c>
      <c r="D539" s="1">
        <v>18</v>
      </c>
    </row>
    <row r="542" spans="2:5">
      <c r="B542" s="1" t="s">
        <v>4</v>
      </c>
      <c r="C542" s="1" t="s">
        <v>5</v>
      </c>
      <c r="D542" s="1" t="s">
        <v>6</v>
      </c>
      <c r="E542" s="1" t="s">
        <v>7</v>
      </c>
    </row>
    <row r="543" spans="2:5">
      <c r="B543" s="1" t="s">
        <v>8</v>
      </c>
      <c r="C543" s="1">
        <v>16769.04</v>
      </c>
      <c r="D543" s="1">
        <v>18036.91</v>
      </c>
      <c r="E543" s="1">
        <f>D560</f>
        <v>2207.46</v>
      </c>
    </row>
    <row r="544" spans="2:5">
      <c r="B544" s="1" t="s">
        <v>9</v>
      </c>
      <c r="E544" s="1">
        <f>C543-E543</f>
        <v>14561.580000000002</v>
      </c>
    </row>
    <row r="546" spans="2:4">
      <c r="B546" s="1" t="s">
        <v>10</v>
      </c>
      <c r="D546" s="1" t="s">
        <v>11</v>
      </c>
    </row>
    <row r="548" spans="2:4">
      <c r="B548" s="3" t="s">
        <v>171</v>
      </c>
      <c r="D548" s="4">
        <v>2207.46</v>
      </c>
    </row>
    <row r="560" spans="2:4">
      <c r="B560" s="1" t="s">
        <v>12</v>
      </c>
      <c r="D560" s="1">
        <f>SUM(D547:D559)</f>
        <v>2207.46</v>
      </c>
    </row>
    <row r="562" spans="2:5">
      <c r="B562" s="1" t="s">
        <v>13</v>
      </c>
    </row>
    <row r="563" spans="2:5">
      <c r="B563" s="1" t="s">
        <v>14</v>
      </c>
      <c r="C563" s="1" t="s">
        <v>51</v>
      </c>
    </row>
    <row r="569" spans="2:5">
      <c r="C569" s="1" t="s">
        <v>0</v>
      </c>
    </row>
    <row r="570" spans="2:5">
      <c r="C570" s="1" t="s">
        <v>1</v>
      </c>
    </row>
    <row r="571" spans="2:5">
      <c r="B571" s="1" t="s">
        <v>2</v>
      </c>
    </row>
    <row r="572" spans="2:5">
      <c r="C572" s="1" t="s">
        <v>72</v>
      </c>
    </row>
    <row r="573" spans="2:5">
      <c r="B573" s="1" t="s">
        <v>3</v>
      </c>
      <c r="C573" s="1" t="s">
        <v>35</v>
      </c>
      <c r="D573" s="1">
        <v>19</v>
      </c>
    </row>
    <row r="576" spans="2:5">
      <c r="B576" s="1" t="s">
        <v>4</v>
      </c>
      <c r="C576" s="1" t="s">
        <v>5</v>
      </c>
      <c r="D576" s="1" t="s">
        <v>6</v>
      </c>
      <c r="E576" s="1" t="s">
        <v>7</v>
      </c>
    </row>
    <row r="577" spans="2:5">
      <c r="B577" s="1" t="s">
        <v>8</v>
      </c>
      <c r="C577" s="1">
        <v>17421.599999999999</v>
      </c>
      <c r="D577" s="1">
        <v>16274</v>
      </c>
      <c r="E577" s="5">
        <f>D594</f>
        <v>14786.860515284499</v>
      </c>
    </row>
    <row r="578" spans="2:5">
      <c r="B578" s="1" t="s">
        <v>9</v>
      </c>
      <c r="E578" s="5">
        <f>C577-E577</f>
        <v>2634.7394847154992</v>
      </c>
    </row>
    <row r="580" spans="2:5">
      <c r="B580" s="1" t="s">
        <v>10</v>
      </c>
      <c r="D580" s="1" t="s">
        <v>11</v>
      </c>
    </row>
    <row r="582" spans="2:5">
      <c r="B582" s="3" t="s">
        <v>84</v>
      </c>
      <c r="D582" s="4">
        <v>158.91999999999999</v>
      </c>
    </row>
    <row r="583" spans="2:5">
      <c r="B583" s="3" t="s">
        <v>84</v>
      </c>
      <c r="D583" s="4">
        <v>158.95886264500004</v>
      </c>
    </row>
    <row r="584" spans="2:5">
      <c r="B584" s="3" t="s">
        <v>84</v>
      </c>
      <c r="D584" s="4">
        <v>161.37886264500003</v>
      </c>
    </row>
    <row r="585" spans="2:5">
      <c r="B585" s="3" t="s">
        <v>76</v>
      </c>
      <c r="D585" s="4">
        <v>1191.7827899945</v>
      </c>
    </row>
    <row r="586" spans="2:5">
      <c r="B586" s="3" t="s">
        <v>97</v>
      </c>
      <c r="D586" s="4">
        <v>1495.06</v>
      </c>
    </row>
    <row r="587" spans="2:5">
      <c r="B587" s="3" t="s">
        <v>210</v>
      </c>
      <c r="D587" s="4">
        <v>3542.36</v>
      </c>
    </row>
    <row r="588" spans="2:5" ht="27.6">
      <c r="B588" s="3" t="s">
        <v>211</v>
      </c>
      <c r="D588" s="4">
        <v>930.29</v>
      </c>
    </row>
    <row r="589" spans="2:5">
      <c r="B589" s="3" t="s">
        <v>103</v>
      </c>
      <c r="D589" s="4">
        <v>3290.93</v>
      </c>
    </row>
    <row r="590" spans="2:5">
      <c r="B590" s="3" t="s">
        <v>212</v>
      </c>
      <c r="D590" s="4">
        <v>3857.18</v>
      </c>
    </row>
    <row r="593" spans="2:4" ht="17.399999999999999" customHeight="1"/>
    <row r="594" spans="2:4">
      <c r="B594" s="1" t="s">
        <v>12</v>
      </c>
      <c r="D594" s="5">
        <f>SUM(D581:D593)</f>
        <v>14786.860515284499</v>
      </c>
    </row>
    <row r="596" spans="2:4">
      <c r="B596" s="1" t="s">
        <v>13</v>
      </c>
    </row>
    <row r="597" spans="2:4">
      <c r="B597" s="1" t="s">
        <v>14</v>
      </c>
      <c r="C597" s="1" t="s">
        <v>51</v>
      </c>
    </row>
    <row r="603" spans="2:4">
      <c r="C603" s="1" t="s">
        <v>0</v>
      </c>
    </row>
    <row r="604" spans="2:4">
      <c r="C604" s="1" t="s">
        <v>1</v>
      </c>
    </row>
    <row r="605" spans="2:4">
      <c r="B605" s="1" t="s">
        <v>2</v>
      </c>
    </row>
    <row r="606" spans="2:4">
      <c r="C606" s="1" t="s">
        <v>72</v>
      </c>
    </row>
    <row r="607" spans="2:4">
      <c r="B607" s="1" t="s">
        <v>3</v>
      </c>
      <c r="C607" s="1" t="s">
        <v>35</v>
      </c>
      <c r="D607" s="1">
        <v>20</v>
      </c>
    </row>
    <row r="610" spans="2:5">
      <c r="B610" s="1" t="s">
        <v>4</v>
      </c>
      <c r="C610" s="1" t="s">
        <v>5</v>
      </c>
      <c r="D610" s="1" t="s">
        <v>6</v>
      </c>
      <c r="E610" s="1" t="s">
        <v>7</v>
      </c>
    </row>
    <row r="611" spans="2:5">
      <c r="B611" s="1" t="s">
        <v>8</v>
      </c>
      <c r="C611" s="1">
        <v>145474.01999999999</v>
      </c>
      <c r="D611" s="1">
        <v>133694.17000000001</v>
      </c>
      <c r="E611" s="5">
        <f>D633</f>
        <v>52841.717252794995</v>
      </c>
    </row>
    <row r="612" spans="2:5">
      <c r="B612" s="1" t="s">
        <v>9</v>
      </c>
      <c r="E612" s="5">
        <f>C611-E611</f>
        <v>92632.302747204987</v>
      </c>
    </row>
    <row r="614" spans="2:5">
      <c r="B614" s="1" t="s">
        <v>10</v>
      </c>
      <c r="D614" s="1" t="s">
        <v>11</v>
      </c>
    </row>
    <row r="616" spans="2:5">
      <c r="B616" s="3" t="s">
        <v>213</v>
      </c>
      <c r="D616" s="4">
        <v>1855.6</v>
      </c>
    </row>
    <row r="617" spans="2:5">
      <c r="B617" s="3" t="s">
        <v>214</v>
      </c>
      <c r="D617" s="4">
        <v>19837</v>
      </c>
    </row>
    <row r="618" spans="2:5">
      <c r="B618" s="3" t="s">
        <v>215</v>
      </c>
      <c r="D618" s="4">
        <v>6573.05</v>
      </c>
    </row>
    <row r="619" spans="2:5">
      <c r="B619" s="3" t="s">
        <v>80</v>
      </c>
      <c r="D619" s="4">
        <v>24131</v>
      </c>
    </row>
    <row r="620" spans="2:5">
      <c r="B620" s="3" t="s">
        <v>216</v>
      </c>
      <c r="D620" s="4">
        <v>445.06725279500012</v>
      </c>
    </row>
    <row r="633" spans="2:4">
      <c r="B633" s="1" t="s">
        <v>12</v>
      </c>
      <c r="D633" s="5">
        <f>SUM(D615:D632)</f>
        <v>52841.717252794995</v>
      </c>
    </row>
    <row r="635" spans="2:4">
      <c r="B635" s="1" t="s">
        <v>13</v>
      </c>
    </row>
    <row r="636" spans="2:4">
      <c r="B636" s="1" t="s">
        <v>14</v>
      </c>
      <c r="C636" s="1" t="s">
        <v>51</v>
      </c>
    </row>
    <row r="642" spans="2:5">
      <c r="C642" s="1" t="s">
        <v>0</v>
      </c>
    </row>
    <row r="643" spans="2:5">
      <c r="C643" s="1" t="s">
        <v>1</v>
      </c>
    </row>
    <row r="644" spans="2:5">
      <c r="B644" s="1" t="s">
        <v>2</v>
      </c>
    </row>
    <row r="645" spans="2:5">
      <c r="C645" s="1" t="s">
        <v>72</v>
      </c>
    </row>
    <row r="646" spans="2:5">
      <c r="B646" s="1" t="s">
        <v>3</v>
      </c>
      <c r="C646" s="1" t="s">
        <v>35</v>
      </c>
      <c r="D646" s="1">
        <v>21</v>
      </c>
    </row>
    <row r="649" spans="2:5">
      <c r="B649" s="1" t="s">
        <v>4</v>
      </c>
      <c r="C649" s="1" t="s">
        <v>5</v>
      </c>
      <c r="D649" s="1" t="s">
        <v>6</v>
      </c>
      <c r="E649" s="1" t="s">
        <v>7</v>
      </c>
    </row>
    <row r="650" spans="2:5">
      <c r="B650" s="1" t="s">
        <v>8</v>
      </c>
      <c r="C650" s="1">
        <v>17409.240000000002</v>
      </c>
      <c r="D650" s="1">
        <v>18541.760000000002</v>
      </c>
      <c r="E650" s="1">
        <f>D667</f>
        <v>1399.48</v>
      </c>
    </row>
    <row r="651" spans="2:5">
      <c r="B651" s="1" t="s">
        <v>9</v>
      </c>
      <c r="E651" s="1">
        <f>C650-E650</f>
        <v>16009.760000000002</v>
      </c>
    </row>
    <row r="653" spans="2:5">
      <c r="B653" s="1" t="s">
        <v>10</v>
      </c>
      <c r="D653" s="1" t="s">
        <v>11</v>
      </c>
    </row>
    <row r="655" spans="2:5">
      <c r="B655" s="3" t="s">
        <v>151</v>
      </c>
      <c r="D655" s="4">
        <v>1399.48</v>
      </c>
    </row>
    <row r="667" spans="2:4">
      <c r="B667" s="1" t="s">
        <v>12</v>
      </c>
      <c r="D667" s="1">
        <f>SUM(D654:D666)</f>
        <v>1399.48</v>
      </c>
    </row>
    <row r="669" spans="2:4">
      <c r="B669" s="1" t="s">
        <v>13</v>
      </c>
    </row>
    <row r="670" spans="2:4">
      <c r="B670" s="1" t="s">
        <v>14</v>
      </c>
      <c r="C670" s="1" t="s">
        <v>51</v>
      </c>
    </row>
    <row r="676" spans="2:5">
      <c r="C676" s="1" t="s">
        <v>0</v>
      </c>
    </row>
    <row r="677" spans="2:5">
      <c r="C677" s="1" t="s">
        <v>1</v>
      </c>
    </row>
    <row r="678" spans="2:5">
      <c r="B678" s="1" t="s">
        <v>2</v>
      </c>
    </row>
    <row r="679" spans="2:5">
      <c r="C679" s="1" t="s">
        <v>72</v>
      </c>
    </row>
    <row r="680" spans="2:5">
      <c r="B680" s="1" t="s">
        <v>3</v>
      </c>
      <c r="C680" s="1" t="s">
        <v>35</v>
      </c>
      <c r="D680" s="1">
        <v>22</v>
      </c>
    </row>
    <row r="683" spans="2:5">
      <c r="B683" s="1" t="s">
        <v>4</v>
      </c>
      <c r="C683" s="1" t="s">
        <v>5</v>
      </c>
      <c r="D683" s="1" t="s">
        <v>6</v>
      </c>
      <c r="E683" s="1" t="s">
        <v>7</v>
      </c>
    </row>
    <row r="684" spans="2:5">
      <c r="B684" s="1" t="s">
        <v>8</v>
      </c>
      <c r="C684" s="1">
        <v>143196.06</v>
      </c>
      <c r="D684" s="1">
        <v>139934.1</v>
      </c>
      <c r="E684" s="1">
        <f>D704</f>
        <v>173893.52999999997</v>
      </c>
    </row>
    <row r="685" spans="2:5">
      <c r="B685" s="1" t="s">
        <v>9</v>
      </c>
      <c r="E685" s="1">
        <f>C684-E684</f>
        <v>-30697.469999999972</v>
      </c>
    </row>
    <row r="687" spans="2:5">
      <c r="B687" s="1" t="s">
        <v>10</v>
      </c>
      <c r="D687" s="1" t="s">
        <v>11</v>
      </c>
    </row>
    <row r="689" spans="2:4">
      <c r="B689" s="3" t="s">
        <v>53</v>
      </c>
      <c r="D689" s="4">
        <v>578.74</v>
      </c>
    </row>
    <row r="690" spans="2:4" ht="27.6">
      <c r="B690" s="3" t="s">
        <v>217</v>
      </c>
      <c r="D690" s="4">
        <v>53885</v>
      </c>
    </row>
    <row r="691" spans="2:4">
      <c r="B691" s="3" t="s">
        <v>218</v>
      </c>
      <c r="D691" s="4">
        <v>94783</v>
      </c>
    </row>
    <row r="692" spans="2:4">
      <c r="B692" s="3" t="s">
        <v>112</v>
      </c>
      <c r="D692" s="4">
        <v>5040.47</v>
      </c>
    </row>
    <row r="693" spans="2:4">
      <c r="B693" s="3" t="s">
        <v>219</v>
      </c>
      <c r="D693" s="4">
        <v>11357</v>
      </c>
    </row>
    <row r="694" spans="2:4">
      <c r="B694" s="3" t="s">
        <v>53</v>
      </c>
      <c r="D694" s="4">
        <v>615.24</v>
      </c>
    </row>
    <row r="695" spans="2:4">
      <c r="B695" s="3" t="s">
        <v>220</v>
      </c>
      <c r="D695" s="4">
        <v>4554.76</v>
      </c>
    </row>
    <row r="696" spans="2:4">
      <c r="B696" s="3" t="s">
        <v>206</v>
      </c>
      <c r="D696" s="4">
        <v>942.27</v>
      </c>
    </row>
    <row r="697" spans="2:4">
      <c r="B697" s="3" t="s">
        <v>221</v>
      </c>
      <c r="D697" s="4">
        <v>2137.0500000000002</v>
      </c>
    </row>
    <row r="703" spans="2:4" ht="21" customHeight="1"/>
    <row r="704" spans="2:4">
      <c r="B704" s="1" t="s">
        <v>12</v>
      </c>
      <c r="D704" s="1">
        <f>SUM(D688:D703)</f>
        <v>173893.52999999997</v>
      </c>
    </row>
    <row r="706" spans="2:4">
      <c r="B706" s="1" t="s">
        <v>13</v>
      </c>
    </row>
    <row r="707" spans="2:4">
      <c r="B707" s="1" t="s">
        <v>14</v>
      </c>
      <c r="C707" s="1" t="s">
        <v>51</v>
      </c>
    </row>
    <row r="714" spans="2:4">
      <c r="C714" s="1" t="s">
        <v>0</v>
      </c>
    </row>
    <row r="715" spans="2:4">
      <c r="C715" s="1" t="s">
        <v>1</v>
      </c>
    </row>
    <row r="716" spans="2:4">
      <c r="B716" s="1" t="s">
        <v>2</v>
      </c>
    </row>
    <row r="717" spans="2:4">
      <c r="C717" s="1" t="s">
        <v>72</v>
      </c>
    </row>
    <row r="718" spans="2:4">
      <c r="B718" s="1" t="s">
        <v>3</v>
      </c>
      <c r="C718" s="1" t="s">
        <v>35</v>
      </c>
      <c r="D718" s="1">
        <v>24</v>
      </c>
    </row>
    <row r="721" spans="2:5">
      <c r="B721" s="1" t="s">
        <v>4</v>
      </c>
      <c r="C721" s="1" t="s">
        <v>5</v>
      </c>
      <c r="D721" s="1" t="s">
        <v>6</v>
      </c>
      <c r="E721" s="1" t="s">
        <v>7</v>
      </c>
    </row>
    <row r="722" spans="2:5">
      <c r="B722" s="1" t="s">
        <v>8</v>
      </c>
      <c r="C722" s="1">
        <v>142242.35999999999</v>
      </c>
      <c r="D722" s="1">
        <v>134947.78</v>
      </c>
      <c r="E722" s="5">
        <f>D740</f>
        <v>69441</v>
      </c>
    </row>
    <row r="723" spans="2:5">
      <c r="B723" s="1" t="s">
        <v>9</v>
      </c>
      <c r="E723" s="1">
        <f>C722-E722</f>
        <v>72801.359999999986</v>
      </c>
    </row>
    <row r="725" spans="2:5">
      <c r="B725" s="1" t="s">
        <v>10</v>
      </c>
      <c r="D725" s="1" t="s">
        <v>11</v>
      </c>
    </row>
    <row r="727" spans="2:5">
      <c r="B727" s="3" t="s">
        <v>222</v>
      </c>
      <c r="D727" s="4">
        <v>12381</v>
      </c>
    </row>
    <row r="728" spans="2:5">
      <c r="B728" s="3" t="s">
        <v>223</v>
      </c>
      <c r="D728" s="4">
        <v>57060</v>
      </c>
    </row>
    <row r="740" spans="2:4">
      <c r="B740" s="1" t="s">
        <v>12</v>
      </c>
      <c r="D740" s="5">
        <f>SUM(D726:D739)</f>
        <v>69441</v>
      </c>
    </row>
    <row r="742" spans="2:4">
      <c r="B742" s="1" t="s">
        <v>13</v>
      </c>
    </row>
    <row r="743" spans="2:4">
      <c r="B743" s="1" t="s">
        <v>14</v>
      </c>
      <c r="C743" s="1" t="s">
        <v>51</v>
      </c>
    </row>
    <row r="747" spans="2:4">
      <c r="C747" s="1" t="s">
        <v>0</v>
      </c>
    </row>
    <row r="748" spans="2:4">
      <c r="C748" s="1" t="s">
        <v>1</v>
      </c>
    </row>
    <row r="749" spans="2:4">
      <c r="B749" s="1" t="s">
        <v>2</v>
      </c>
    </row>
    <row r="750" spans="2:4">
      <c r="C750" s="1" t="s">
        <v>72</v>
      </c>
    </row>
    <row r="751" spans="2:4">
      <c r="B751" s="1" t="s">
        <v>3</v>
      </c>
      <c r="C751" s="1" t="s">
        <v>35</v>
      </c>
      <c r="D751" s="1">
        <v>25</v>
      </c>
    </row>
    <row r="754" spans="2:5">
      <c r="B754" s="1" t="s">
        <v>4</v>
      </c>
      <c r="C754" s="1" t="s">
        <v>5</v>
      </c>
      <c r="D754" s="1" t="s">
        <v>6</v>
      </c>
      <c r="E754" s="1" t="s">
        <v>7</v>
      </c>
    </row>
    <row r="755" spans="2:5">
      <c r="B755" s="1" t="s">
        <v>8</v>
      </c>
      <c r="C755" s="1">
        <v>196512.06</v>
      </c>
      <c r="D755" s="1">
        <v>182926.62</v>
      </c>
      <c r="E755" s="5">
        <f>D776</f>
        <v>113724.87709533169</v>
      </c>
    </row>
    <row r="756" spans="2:5">
      <c r="B756" s="1" t="s">
        <v>9</v>
      </c>
      <c r="E756" s="5">
        <f>C755-E755</f>
        <v>82787.182904668312</v>
      </c>
    </row>
    <row r="758" spans="2:5">
      <c r="B758" s="1" t="s">
        <v>10</v>
      </c>
      <c r="D758" s="1" t="s">
        <v>11</v>
      </c>
    </row>
    <row r="760" spans="2:5">
      <c r="B760" s="3" t="s">
        <v>224</v>
      </c>
      <c r="D760" s="4">
        <v>9650.27</v>
      </c>
    </row>
    <row r="761" spans="2:5">
      <c r="B761" s="3" t="s">
        <v>84</v>
      </c>
      <c r="D761" s="4">
        <v>476.77</v>
      </c>
    </row>
    <row r="762" spans="2:5">
      <c r="B762" s="3" t="s">
        <v>149</v>
      </c>
      <c r="D762" s="4">
        <v>469.2672527950001</v>
      </c>
    </row>
    <row r="763" spans="2:5">
      <c r="B763" s="3" t="s">
        <v>225</v>
      </c>
      <c r="D763" s="4">
        <v>539.89</v>
      </c>
    </row>
    <row r="764" spans="2:5">
      <c r="B764" s="3" t="s">
        <v>226</v>
      </c>
      <c r="D764" s="4">
        <v>333.70333333333332</v>
      </c>
    </row>
    <row r="765" spans="2:5">
      <c r="B765" s="3" t="s">
        <v>90</v>
      </c>
      <c r="D765" s="4">
        <v>5632.6866666666674</v>
      </c>
    </row>
    <row r="766" spans="2:5">
      <c r="B766" s="3" t="s">
        <v>84</v>
      </c>
      <c r="D766" s="4">
        <v>322.75772529000005</v>
      </c>
    </row>
    <row r="767" spans="2:5" ht="27.6">
      <c r="B767" s="3" t="s">
        <v>227</v>
      </c>
      <c r="D767" s="4">
        <v>14380.666666666666</v>
      </c>
    </row>
    <row r="768" spans="2:5" ht="27.6">
      <c r="B768" s="3" t="s">
        <v>228</v>
      </c>
      <c r="D768" s="4">
        <v>63151</v>
      </c>
    </row>
    <row r="769" spans="2:4">
      <c r="B769" s="3" t="s">
        <v>84</v>
      </c>
      <c r="D769" s="4">
        <v>161.37886264500003</v>
      </c>
    </row>
    <row r="770" spans="2:4">
      <c r="B770" s="3" t="s">
        <v>84</v>
      </c>
      <c r="D770" s="4">
        <v>484.13658793500002</v>
      </c>
    </row>
    <row r="771" spans="2:4">
      <c r="B771" s="3" t="s">
        <v>116</v>
      </c>
      <c r="D771" s="4">
        <v>799.59</v>
      </c>
    </row>
    <row r="772" spans="2:4">
      <c r="B772" s="3" t="s">
        <v>84</v>
      </c>
      <c r="D772" s="4">
        <v>161.38</v>
      </c>
    </row>
    <row r="773" spans="2:4" ht="28.8">
      <c r="B773" s="66" t="s">
        <v>401</v>
      </c>
      <c r="C773" s="47"/>
      <c r="D773" s="67">
        <v>17000</v>
      </c>
    </row>
    <row r="774" spans="2:4">
      <c r="B774" s="68" t="s">
        <v>84</v>
      </c>
      <c r="C774" s="47"/>
      <c r="D774" s="67">
        <v>161.38</v>
      </c>
    </row>
    <row r="776" spans="2:4">
      <c r="B776" s="1" t="s">
        <v>12</v>
      </c>
      <c r="D776" s="5">
        <f>SUM(D759:D775)</f>
        <v>113724.87709533169</v>
      </c>
    </row>
    <row r="778" spans="2:4">
      <c r="B778" s="1" t="s">
        <v>13</v>
      </c>
    </row>
    <row r="779" spans="2:4">
      <c r="B779" s="1" t="s">
        <v>14</v>
      </c>
      <c r="C779" s="1" t="s">
        <v>51</v>
      </c>
    </row>
    <row r="783" spans="2:4">
      <c r="C783" s="1" t="s">
        <v>0</v>
      </c>
    </row>
    <row r="784" spans="2:4">
      <c r="C784" s="1" t="s">
        <v>1</v>
      </c>
    </row>
    <row r="785" spans="2:5">
      <c r="B785" s="1" t="s">
        <v>2</v>
      </c>
    </row>
    <row r="786" spans="2:5">
      <c r="C786" s="1" t="s">
        <v>72</v>
      </c>
    </row>
    <row r="787" spans="2:5">
      <c r="B787" s="1" t="s">
        <v>3</v>
      </c>
      <c r="C787" s="1" t="s">
        <v>35</v>
      </c>
      <c r="D787" s="1">
        <v>26</v>
      </c>
    </row>
    <row r="790" spans="2:5">
      <c r="B790" s="1" t="s">
        <v>4</v>
      </c>
      <c r="C790" s="1" t="s">
        <v>5</v>
      </c>
      <c r="D790" s="1" t="s">
        <v>6</v>
      </c>
      <c r="E790" s="1" t="s">
        <v>7</v>
      </c>
    </row>
    <row r="791" spans="2:5">
      <c r="B791" s="1" t="s">
        <v>8</v>
      </c>
      <c r="C791" s="1">
        <v>140628.96</v>
      </c>
      <c r="D791" s="1">
        <v>148669.07</v>
      </c>
      <c r="E791" s="5">
        <f>D812</f>
        <v>193305.46283557999</v>
      </c>
    </row>
    <row r="792" spans="2:5">
      <c r="B792" s="1" t="s">
        <v>9</v>
      </c>
      <c r="E792" s="5">
        <f>C791-E791</f>
        <v>-52676.502835580002</v>
      </c>
    </row>
    <row r="794" spans="2:5">
      <c r="B794" s="1" t="s">
        <v>10</v>
      </c>
      <c r="D794" s="1" t="s">
        <v>11</v>
      </c>
    </row>
    <row r="796" spans="2:5">
      <c r="B796" s="3" t="s">
        <v>229</v>
      </c>
      <c r="D796" s="4">
        <v>49192</v>
      </c>
    </row>
    <row r="797" spans="2:5">
      <c r="B797" s="3" t="s">
        <v>122</v>
      </c>
      <c r="D797" s="4">
        <v>2699.31</v>
      </c>
    </row>
    <row r="798" spans="2:5">
      <c r="B798" s="3" t="s">
        <v>230</v>
      </c>
      <c r="D798" s="4">
        <v>9045.83</v>
      </c>
    </row>
    <row r="799" spans="2:5">
      <c r="B799" s="3" t="s">
        <v>192</v>
      </c>
      <c r="D799" s="4">
        <v>3379.46</v>
      </c>
    </row>
    <row r="800" spans="2:5">
      <c r="B800" s="3" t="s">
        <v>231</v>
      </c>
      <c r="D800" s="4">
        <v>996.63</v>
      </c>
    </row>
    <row r="801" spans="2:4">
      <c r="B801" s="3" t="s">
        <v>232</v>
      </c>
      <c r="D801" s="4">
        <v>114999</v>
      </c>
    </row>
    <row r="802" spans="2:4">
      <c r="B802" s="3" t="s">
        <v>233</v>
      </c>
      <c r="D802" s="4">
        <v>2275.8200000000002</v>
      </c>
    </row>
    <row r="803" spans="2:4" ht="27.6">
      <c r="B803" s="3" t="s">
        <v>234</v>
      </c>
      <c r="D803" s="4">
        <v>7561.76</v>
      </c>
    </row>
    <row r="804" spans="2:4">
      <c r="B804" s="3" t="s">
        <v>85</v>
      </c>
      <c r="D804" s="4">
        <v>299.52416499500004</v>
      </c>
    </row>
    <row r="805" spans="2:4">
      <c r="B805" s="3" t="s">
        <v>85</v>
      </c>
      <c r="D805" s="4">
        <v>293.47416499500002</v>
      </c>
    </row>
    <row r="806" spans="2:4">
      <c r="B806" s="3" t="s">
        <v>235</v>
      </c>
      <c r="D806" s="4">
        <v>903.44450559000006</v>
      </c>
    </row>
    <row r="807" spans="2:4">
      <c r="B807" s="3" t="s">
        <v>94</v>
      </c>
      <c r="D807" s="4">
        <v>1659.21</v>
      </c>
    </row>
    <row r="811" spans="2:4" ht="20.399999999999999" customHeight="1"/>
    <row r="812" spans="2:4">
      <c r="B812" s="1" t="s">
        <v>12</v>
      </c>
      <c r="D812" s="5">
        <f>SUM(D795:D811)</f>
        <v>193305.46283557999</v>
      </c>
    </row>
    <row r="814" spans="2:4">
      <c r="B814" s="1" t="s">
        <v>13</v>
      </c>
    </row>
    <row r="815" spans="2:4">
      <c r="B815" s="1" t="s">
        <v>14</v>
      </c>
      <c r="C815" s="1" t="s">
        <v>51</v>
      </c>
    </row>
    <row r="819" spans="2:5">
      <c r="C819" s="1" t="s">
        <v>0</v>
      </c>
    </row>
    <row r="820" spans="2:5">
      <c r="C820" s="1" t="s">
        <v>1</v>
      </c>
    </row>
    <row r="821" spans="2:5">
      <c r="B821" s="1" t="s">
        <v>2</v>
      </c>
    </row>
    <row r="822" spans="2:5">
      <c r="C822" s="1" t="s">
        <v>72</v>
      </c>
    </row>
    <row r="823" spans="2:5">
      <c r="B823" s="1" t="s">
        <v>3</v>
      </c>
      <c r="C823" s="1" t="s">
        <v>35</v>
      </c>
      <c r="D823" s="1">
        <v>28</v>
      </c>
    </row>
    <row r="826" spans="2:5">
      <c r="B826" s="1" t="s">
        <v>4</v>
      </c>
      <c r="C826" s="1" t="s">
        <v>5</v>
      </c>
      <c r="D826" s="1" t="s">
        <v>6</v>
      </c>
      <c r="E826" s="1" t="s">
        <v>7</v>
      </c>
    </row>
    <row r="827" spans="2:5">
      <c r="B827" s="1" t="s">
        <v>8</v>
      </c>
      <c r="C827" s="1">
        <v>142613.64000000001</v>
      </c>
      <c r="D827" s="1">
        <v>133237.26</v>
      </c>
      <c r="E827" s="5">
        <f>D848</f>
        <v>214720.37582831836</v>
      </c>
    </row>
    <row r="828" spans="2:5">
      <c r="B828" s="1" t="s">
        <v>9</v>
      </c>
      <c r="E828" s="5">
        <f>C827-E827</f>
        <v>-72106.735828318342</v>
      </c>
    </row>
    <row r="830" spans="2:5">
      <c r="B830" s="1" t="s">
        <v>10</v>
      </c>
      <c r="D830" s="1" t="s">
        <v>11</v>
      </c>
    </row>
    <row r="832" spans="2:5">
      <c r="B832" s="3" t="s">
        <v>81</v>
      </c>
      <c r="D832" s="4">
        <v>74510</v>
      </c>
    </row>
    <row r="833" spans="2:4">
      <c r="B833" s="3" t="s">
        <v>157</v>
      </c>
      <c r="D833" s="4">
        <v>62000</v>
      </c>
    </row>
    <row r="834" spans="2:4">
      <c r="B834" s="3" t="s">
        <v>226</v>
      </c>
      <c r="D834" s="4">
        <v>215.76166666666666</v>
      </c>
    </row>
    <row r="835" spans="2:4">
      <c r="B835" s="3" t="s">
        <v>90</v>
      </c>
      <c r="D835" s="4">
        <v>2648.3816666666667</v>
      </c>
    </row>
    <row r="836" spans="2:4" ht="27.6">
      <c r="B836" s="3" t="s">
        <v>236</v>
      </c>
      <c r="D836" s="4">
        <v>17596</v>
      </c>
    </row>
    <row r="837" spans="2:4">
      <c r="B837" s="3" t="s">
        <v>84</v>
      </c>
      <c r="D837" s="4">
        <v>322.76</v>
      </c>
    </row>
    <row r="838" spans="2:4">
      <c r="B838" s="3" t="s">
        <v>128</v>
      </c>
      <c r="D838" s="4">
        <v>4875.01</v>
      </c>
    </row>
    <row r="839" spans="2:4">
      <c r="B839" s="3" t="s">
        <v>85</v>
      </c>
      <c r="D839" s="4">
        <v>1007.472494985</v>
      </c>
    </row>
    <row r="840" spans="2:4">
      <c r="B840" s="3" t="s">
        <v>237</v>
      </c>
      <c r="D840" s="4">
        <v>40199</v>
      </c>
    </row>
    <row r="841" spans="2:4">
      <c r="B841" s="3" t="s">
        <v>238</v>
      </c>
      <c r="D841" s="4">
        <v>9538.5400000000009</v>
      </c>
    </row>
    <row r="842" spans="2:4" ht="28.2">
      <c r="B842" s="69" t="s">
        <v>402</v>
      </c>
      <c r="C842" s="57"/>
      <c r="D842" s="70">
        <v>1807.45</v>
      </c>
    </row>
    <row r="843" spans="2:4">
      <c r="B843" s="57"/>
      <c r="C843" s="57"/>
      <c r="D843" s="57"/>
    </row>
    <row r="847" spans="2:4" ht="22.2" customHeight="1"/>
    <row r="848" spans="2:4">
      <c r="B848" s="1" t="s">
        <v>12</v>
      </c>
      <c r="D848" s="5">
        <f>SUM(D831:D847)</f>
        <v>214720.37582831836</v>
      </c>
    </row>
    <row r="850" spans="2:5">
      <c r="B850" s="1" t="s">
        <v>13</v>
      </c>
    </row>
    <row r="851" spans="2:5">
      <c r="B851" s="1" t="s">
        <v>14</v>
      </c>
      <c r="C851" s="1" t="s">
        <v>51</v>
      </c>
    </row>
    <row r="855" spans="2:5">
      <c r="C855" s="1" t="s">
        <v>0</v>
      </c>
    </row>
    <row r="856" spans="2:5">
      <c r="C856" s="1" t="s">
        <v>1</v>
      </c>
    </row>
    <row r="857" spans="2:5">
      <c r="B857" s="1" t="s">
        <v>2</v>
      </c>
    </row>
    <row r="858" spans="2:5">
      <c r="C858" s="1" t="s">
        <v>72</v>
      </c>
    </row>
    <row r="859" spans="2:5">
      <c r="B859" s="1" t="s">
        <v>3</v>
      </c>
      <c r="C859" s="1" t="s">
        <v>35</v>
      </c>
      <c r="D859" s="1">
        <v>30</v>
      </c>
    </row>
    <row r="862" spans="2:5">
      <c r="B862" s="1" t="s">
        <v>4</v>
      </c>
      <c r="C862" s="1" t="s">
        <v>5</v>
      </c>
      <c r="D862" s="1" t="s">
        <v>6</v>
      </c>
      <c r="E862" s="1" t="s">
        <v>7</v>
      </c>
    </row>
    <row r="863" spans="2:5">
      <c r="B863" s="1" t="s">
        <v>8</v>
      </c>
      <c r="C863" s="1">
        <v>142325.58000000002</v>
      </c>
      <c r="D863" s="1">
        <v>135889.18</v>
      </c>
      <c r="E863" s="5">
        <f>D885</f>
        <v>194246.07333333336</v>
      </c>
    </row>
    <row r="864" spans="2:5">
      <c r="B864" s="1" t="s">
        <v>9</v>
      </c>
      <c r="E864" s="5">
        <f>C863-E863</f>
        <v>-51920.493333333347</v>
      </c>
    </row>
    <row r="866" spans="2:4">
      <c r="B866" s="1" t="s">
        <v>10</v>
      </c>
      <c r="D866" s="1" t="s">
        <v>11</v>
      </c>
    </row>
    <row r="868" spans="2:4">
      <c r="B868" s="3" t="s">
        <v>239</v>
      </c>
      <c r="D868" s="4">
        <v>25700</v>
      </c>
    </row>
    <row r="869" spans="2:4">
      <c r="B869" s="3" t="s">
        <v>226</v>
      </c>
      <c r="D869" s="4">
        <v>215.76166666666666</v>
      </c>
    </row>
    <row r="870" spans="2:4">
      <c r="B870" s="3" t="s">
        <v>90</v>
      </c>
      <c r="D870" s="4">
        <v>2648.3816666666667</v>
      </c>
    </row>
    <row r="871" spans="2:4">
      <c r="B871" s="3" t="s">
        <v>240</v>
      </c>
      <c r="D871" s="4">
        <v>123435</v>
      </c>
    </row>
    <row r="872" spans="2:4" ht="27.6">
      <c r="B872" s="3" t="s">
        <v>241</v>
      </c>
      <c r="D872" s="4">
        <v>11586</v>
      </c>
    </row>
    <row r="873" spans="2:4">
      <c r="B873" s="3" t="s">
        <v>242</v>
      </c>
      <c r="D873" s="4">
        <v>29545</v>
      </c>
    </row>
    <row r="874" spans="2:4">
      <c r="B874" s="3" t="s">
        <v>85</v>
      </c>
      <c r="D874" s="4">
        <v>798.7</v>
      </c>
    </row>
    <row r="875" spans="2:4">
      <c r="B875" s="71" t="s">
        <v>403</v>
      </c>
      <c r="C875" s="47"/>
      <c r="D875" s="43">
        <v>317.23</v>
      </c>
    </row>
    <row r="876" spans="2:4">
      <c r="B876" s="47"/>
      <c r="C876" s="47"/>
      <c r="D876" s="47"/>
    </row>
    <row r="877" spans="2:4">
      <c r="B877" s="47"/>
      <c r="C877" s="47"/>
      <c r="D877" s="47"/>
    </row>
    <row r="884" spans="2:4" ht="20.399999999999999" customHeight="1"/>
    <row r="885" spans="2:4">
      <c r="B885" s="1" t="s">
        <v>12</v>
      </c>
      <c r="D885" s="5">
        <f>SUM(D867:D884)</f>
        <v>194246.07333333336</v>
      </c>
    </row>
    <row r="887" spans="2:4">
      <c r="B887" s="1" t="s">
        <v>13</v>
      </c>
    </row>
    <row r="888" spans="2:4">
      <c r="B888" s="1" t="s">
        <v>14</v>
      </c>
      <c r="C888" s="1" t="s">
        <v>51</v>
      </c>
    </row>
    <row r="892" spans="2:4">
      <c r="C892" s="1" t="s">
        <v>0</v>
      </c>
    </row>
    <row r="893" spans="2:4">
      <c r="C893" s="1" t="s">
        <v>1</v>
      </c>
    </row>
    <row r="894" spans="2:4">
      <c r="B894" s="1" t="s">
        <v>2</v>
      </c>
    </row>
    <row r="895" spans="2:4">
      <c r="C895" s="1" t="s">
        <v>72</v>
      </c>
    </row>
    <row r="896" spans="2:4">
      <c r="B896" s="1" t="s">
        <v>3</v>
      </c>
      <c r="C896" s="1" t="s">
        <v>35</v>
      </c>
      <c r="D896" s="1">
        <v>32</v>
      </c>
    </row>
    <row r="899" spans="2:5">
      <c r="B899" s="1" t="s">
        <v>4</v>
      </c>
      <c r="C899" s="1" t="s">
        <v>5</v>
      </c>
      <c r="D899" s="1" t="s">
        <v>6</v>
      </c>
      <c r="E899" s="1" t="s">
        <v>7</v>
      </c>
    </row>
    <row r="900" spans="2:5">
      <c r="B900" s="1" t="s">
        <v>8</v>
      </c>
      <c r="C900" s="1">
        <v>143260.96</v>
      </c>
      <c r="D900" s="1">
        <v>130387.46</v>
      </c>
      <c r="E900" s="5">
        <f>D921</f>
        <v>150966.44333333333</v>
      </c>
    </row>
    <row r="901" spans="2:5">
      <c r="B901" s="1" t="s">
        <v>9</v>
      </c>
      <c r="E901" s="5">
        <f>C900-E900</f>
        <v>-7705.4833333333372</v>
      </c>
    </row>
    <row r="903" spans="2:5">
      <c r="B903" s="1" t="s">
        <v>10</v>
      </c>
      <c r="D903" s="1" t="s">
        <v>11</v>
      </c>
    </row>
    <row r="905" spans="2:5" ht="27.6">
      <c r="B905" s="3" t="s">
        <v>243</v>
      </c>
      <c r="D905" s="4">
        <v>1957.3</v>
      </c>
    </row>
    <row r="906" spans="2:5">
      <c r="B906" s="3" t="s">
        <v>226</v>
      </c>
      <c r="D906" s="4">
        <v>215.76166666666666</v>
      </c>
    </row>
    <row r="907" spans="2:5">
      <c r="B907" s="3" t="s">
        <v>90</v>
      </c>
      <c r="D907" s="4">
        <v>2648.3816666666667</v>
      </c>
    </row>
    <row r="908" spans="2:5">
      <c r="B908" s="3" t="s">
        <v>244</v>
      </c>
      <c r="D908" s="4">
        <v>57018</v>
      </c>
    </row>
    <row r="909" spans="2:5">
      <c r="B909" s="3" t="s">
        <v>223</v>
      </c>
      <c r="D909" s="4">
        <v>89127</v>
      </c>
    </row>
    <row r="921" spans="2:4">
      <c r="B921" s="1" t="s">
        <v>12</v>
      </c>
      <c r="D921" s="5">
        <f>SUM(D904:D920)</f>
        <v>150966.44333333333</v>
      </c>
    </row>
    <row r="923" spans="2:4">
      <c r="B923" s="1" t="s">
        <v>13</v>
      </c>
    </row>
    <row r="924" spans="2:4">
      <c r="B924" s="1" t="s">
        <v>14</v>
      </c>
      <c r="C924" s="1" t="s">
        <v>51</v>
      </c>
    </row>
    <row r="927" spans="2:4">
      <c r="C927" s="1" t="s">
        <v>0</v>
      </c>
    </row>
    <row r="928" spans="2:4">
      <c r="C928" s="1" t="s">
        <v>1</v>
      </c>
    </row>
    <row r="929" spans="2:5">
      <c r="B929" s="1" t="s">
        <v>2</v>
      </c>
    </row>
    <row r="930" spans="2:5">
      <c r="C930" s="1" t="s">
        <v>72</v>
      </c>
    </row>
    <row r="931" spans="2:5">
      <c r="B931" s="1" t="s">
        <v>3</v>
      </c>
      <c r="C931" s="1" t="s">
        <v>35</v>
      </c>
      <c r="D931" s="1">
        <v>34</v>
      </c>
    </row>
    <row r="934" spans="2:5">
      <c r="B934" s="1" t="s">
        <v>4</v>
      </c>
      <c r="C934" s="1" t="s">
        <v>5</v>
      </c>
      <c r="D934" s="1" t="s">
        <v>6</v>
      </c>
      <c r="E934" s="1" t="s">
        <v>7</v>
      </c>
    </row>
    <row r="935" spans="2:5">
      <c r="B935" s="1" t="s">
        <v>8</v>
      </c>
      <c r="C935" s="1">
        <v>143490.12</v>
      </c>
      <c r="D935" s="1">
        <v>134023.28999999998</v>
      </c>
      <c r="E935" s="5">
        <f>D961</f>
        <v>72097.997498328332</v>
      </c>
    </row>
    <row r="936" spans="2:5">
      <c r="B936" s="1" t="s">
        <v>9</v>
      </c>
      <c r="E936" s="5">
        <f>C935-E935</f>
        <v>71392.122501671663</v>
      </c>
    </row>
    <row r="938" spans="2:5">
      <c r="B938" s="1" t="s">
        <v>10</v>
      </c>
      <c r="D938" s="1" t="s">
        <v>11</v>
      </c>
    </row>
    <row r="940" spans="2:5">
      <c r="B940" s="3" t="s">
        <v>84</v>
      </c>
      <c r="D940" s="4">
        <v>476.77</v>
      </c>
    </row>
    <row r="941" spans="2:5">
      <c r="B941" s="3" t="s">
        <v>226</v>
      </c>
      <c r="D941" s="4">
        <v>215.76166666666666</v>
      </c>
    </row>
    <row r="942" spans="2:5">
      <c r="B942" s="3" t="s">
        <v>90</v>
      </c>
      <c r="D942" s="4">
        <v>2648.3816666666667</v>
      </c>
    </row>
    <row r="943" spans="2:5" ht="27.6">
      <c r="B943" s="3" t="s">
        <v>245</v>
      </c>
      <c r="D943" s="4">
        <v>17330</v>
      </c>
    </row>
    <row r="944" spans="2:5">
      <c r="B944" s="3" t="s">
        <v>168</v>
      </c>
      <c r="D944" s="4">
        <v>1173</v>
      </c>
    </row>
    <row r="945" spans="2:4">
      <c r="B945" s="3" t="s">
        <v>246</v>
      </c>
      <c r="D945" s="4">
        <v>17535</v>
      </c>
    </row>
    <row r="946" spans="2:4">
      <c r="B946" s="3" t="s">
        <v>247</v>
      </c>
      <c r="D946" s="4">
        <v>956.23</v>
      </c>
    </row>
    <row r="947" spans="2:4" ht="27.6">
      <c r="B947" s="3" t="s">
        <v>93</v>
      </c>
      <c r="D947" s="4">
        <v>18799</v>
      </c>
    </row>
    <row r="948" spans="2:4">
      <c r="B948" s="3" t="s">
        <v>94</v>
      </c>
      <c r="D948" s="4">
        <v>2336.81</v>
      </c>
    </row>
    <row r="949" spans="2:4">
      <c r="B949" s="3" t="s">
        <v>136</v>
      </c>
      <c r="D949" s="4">
        <v>1284.9100000000001</v>
      </c>
    </row>
    <row r="950" spans="2:4">
      <c r="B950" s="3" t="s">
        <v>110</v>
      </c>
      <c r="D950" s="4">
        <v>8006.1</v>
      </c>
    </row>
    <row r="951" spans="2:4">
      <c r="B951" s="3" t="s">
        <v>85</v>
      </c>
      <c r="D951" s="4">
        <v>310.41416499500002</v>
      </c>
    </row>
    <row r="952" spans="2:4">
      <c r="B952" s="3" t="s">
        <v>85</v>
      </c>
      <c r="D952" s="4">
        <v>683.75</v>
      </c>
    </row>
    <row r="953" spans="2:4">
      <c r="B953" s="95" t="s">
        <v>85</v>
      </c>
      <c r="D953" s="43">
        <v>341.87</v>
      </c>
    </row>
    <row r="959" spans="2:4" ht="16.8" customHeight="1"/>
    <row r="961" spans="2:5">
      <c r="B961" s="1" t="s">
        <v>12</v>
      </c>
      <c r="D961" s="5">
        <f>SUM(D939:D960)</f>
        <v>72097.997498328332</v>
      </c>
    </row>
    <row r="963" spans="2:5">
      <c r="B963" s="1" t="s">
        <v>13</v>
      </c>
    </row>
    <row r="964" spans="2:5">
      <c r="B964" s="1" t="s">
        <v>14</v>
      </c>
      <c r="C964" s="1" t="s">
        <v>51</v>
      </c>
    </row>
    <row r="968" spans="2:5">
      <c r="C968" s="1" t="s">
        <v>0</v>
      </c>
    </row>
    <row r="969" spans="2:5">
      <c r="C969" s="1" t="s">
        <v>1</v>
      </c>
    </row>
    <row r="970" spans="2:5">
      <c r="B970" s="1" t="s">
        <v>2</v>
      </c>
    </row>
    <row r="971" spans="2:5">
      <c r="C971" s="1" t="s">
        <v>72</v>
      </c>
    </row>
    <row r="972" spans="2:5">
      <c r="B972" s="1" t="s">
        <v>3</v>
      </c>
      <c r="C972" s="1" t="s">
        <v>35</v>
      </c>
      <c r="D972" s="1">
        <v>36</v>
      </c>
    </row>
    <row r="975" spans="2:5">
      <c r="B975" s="1" t="s">
        <v>4</v>
      </c>
      <c r="C975" s="1" t="s">
        <v>5</v>
      </c>
      <c r="D975" s="1" t="s">
        <v>6</v>
      </c>
      <c r="E975" s="1" t="s">
        <v>7</v>
      </c>
    </row>
    <row r="976" spans="2:5">
      <c r="B976" s="1" t="s">
        <v>8</v>
      </c>
      <c r="C976" s="1">
        <v>167522.16</v>
      </c>
      <c r="D976" s="1">
        <v>154412.34</v>
      </c>
      <c r="E976" s="5">
        <f>D996</f>
        <v>105257.70749832835</v>
      </c>
    </row>
    <row r="977" spans="2:5">
      <c r="B977" s="1" t="s">
        <v>9</v>
      </c>
      <c r="E977" s="5">
        <f>C976-E976</f>
        <v>62264.452501671651</v>
      </c>
    </row>
    <row r="979" spans="2:5">
      <c r="B979" s="1" t="s">
        <v>10</v>
      </c>
      <c r="D979" s="1" t="s">
        <v>11</v>
      </c>
    </row>
    <row r="981" spans="2:5">
      <c r="B981" s="3" t="s">
        <v>81</v>
      </c>
      <c r="D981" s="4">
        <v>76129</v>
      </c>
    </row>
    <row r="982" spans="2:5">
      <c r="B982" s="3" t="s">
        <v>248</v>
      </c>
      <c r="D982" s="4">
        <v>4644.7</v>
      </c>
    </row>
    <row r="983" spans="2:5">
      <c r="B983" s="3" t="s">
        <v>226</v>
      </c>
      <c r="D983" s="4">
        <v>215.76166666666666</v>
      </c>
    </row>
    <row r="984" spans="2:5">
      <c r="B984" s="3" t="s">
        <v>90</v>
      </c>
      <c r="D984" s="4">
        <v>2648.3816666666667</v>
      </c>
    </row>
    <row r="985" spans="2:5">
      <c r="B985" s="3" t="s">
        <v>249</v>
      </c>
      <c r="D985" s="4">
        <v>11940</v>
      </c>
    </row>
    <row r="986" spans="2:5">
      <c r="B986" s="3" t="s">
        <v>84</v>
      </c>
      <c r="D986" s="4">
        <v>322.76</v>
      </c>
    </row>
    <row r="987" spans="2:5">
      <c r="B987" s="3" t="s">
        <v>250</v>
      </c>
      <c r="D987" s="4">
        <v>4240.24</v>
      </c>
    </row>
    <row r="988" spans="2:5">
      <c r="B988" s="3" t="s">
        <v>85</v>
      </c>
      <c r="D988" s="4">
        <v>390.27416499500004</v>
      </c>
    </row>
    <row r="989" spans="2:5">
      <c r="B989" s="3" t="s">
        <v>251</v>
      </c>
      <c r="D989" s="4">
        <v>4342</v>
      </c>
    </row>
    <row r="990" spans="2:5">
      <c r="B990" s="3" t="s">
        <v>84</v>
      </c>
      <c r="D990" s="4">
        <v>161.38</v>
      </c>
    </row>
    <row r="991" spans="2:5">
      <c r="B991" s="3" t="s">
        <v>180</v>
      </c>
      <c r="D991" s="4">
        <v>223.21</v>
      </c>
    </row>
    <row r="996" spans="2:4">
      <c r="B996" s="1" t="s">
        <v>12</v>
      </c>
      <c r="D996" s="5">
        <f>SUM(D980:D995)</f>
        <v>105257.70749832835</v>
      </c>
    </row>
    <row r="998" spans="2:4">
      <c r="B998" s="1" t="s">
        <v>13</v>
      </c>
    </row>
    <row r="999" spans="2:4">
      <c r="B999" s="1" t="s">
        <v>14</v>
      </c>
      <c r="C999" s="1" t="s">
        <v>51</v>
      </c>
    </row>
    <row r="1005" spans="2:4">
      <c r="C1005" s="1" t="s">
        <v>0</v>
      </c>
    </row>
    <row r="1006" spans="2:4">
      <c r="C1006" s="1" t="s">
        <v>1</v>
      </c>
    </row>
    <row r="1007" spans="2:4">
      <c r="B1007" s="1" t="s">
        <v>2</v>
      </c>
    </row>
    <row r="1008" spans="2:4">
      <c r="C1008" s="1" t="s">
        <v>72</v>
      </c>
    </row>
    <row r="1009" spans="2:5">
      <c r="B1009" s="1" t="s">
        <v>3</v>
      </c>
      <c r="C1009" s="1" t="s">
        <v>35</v>
      </c>
      <c r="D1009" s="1">
        <v>38</v>
      </c>
    </row>
    <row r="1012" spans="2:5">
      <c r="B1012" s="1" t="s">
        <v>4</v>
      </c>
      <c r="C1012" s="1" t="s">
        <v>5</v>
      </c>
      <c r="D1012" s="1" t="s">
        <v>6</v>
      </c>
      <c r="E1012" s="1" t="s">
        <v>7</v>
      </c>
    </row>
    <row r="1013" spans="2:5">
      <c r="B1013" s="1" t="s">
        <v>8</v>
      </c>
      <c r="C1013" s="1">
        <v>170051.1</v>
      </c>
      <c r="D1013" s="1">
        <v>161203.53</v>
      </c>
      <c r="E1013" s="5">
        <f>D1034</f>
        <v>41126.311058623338</v>
      </c>
    </row>
    <row r="1014" spans="2:5">
      <c r="B1014" s="1" t="s">
        <v>9</v>
      </c>
      <c r="E1014" s="5">
        <f>C1013-E1013</f>
        <v>128924.78894137667</v>
      </c>
    </row>
    <row r="1016" spans="2:5">
      <c r="B1016" s="1" t="s">
        <v>10</v>
      </c>
      <c r="D1016" s="1" t="s">
        <v>11</v>
      </c>
    </row>
    <row r="1018" spans="2:5">
      <c r="B1018" s="3" t="s">
        <v>226</v>
      </c>
      <c r="D1018" s="4">
        <v>215.76166666666666</v>
      </c>
    </row>
    <row r="1019" spans="2:5">
      <c r="B1019" s="3" t="s">
        <v>90</v>
      </c>
      <c r="D1019" s="4">
        <v>2648.3816666666667</v>
      </c>
    </row>
    <row r="1020" spans="2:5">
      <c r="B1020" s="3" t="s">
        <v>252</v>
      </c>
      <c r="D1020" s="4">
        <v>16189</v>
      </c>
    </row>
    <row r="1021" spans="2:5" ht="27.6">
      <c r="B1021" s="3" t="s">
        <v>253</v>
      </c>
      <c r="D1021" s="4">
        <v>9212</v>
      </c>
    </row>
    <row r="1022" spans="2:5">
      <c r="B1022" s="3" t="s">
        <v>215</v>
      </c>
      <c r="D1022" s="4">
        <v>2325.9499999999998</v>
      </c>
    </row>
    <row r="1023" spans="2:5">
      <c r="B1023" s="3" t="s">
        <v>84</v>
      </c>
      <c r="D1023" s="4">
        <v>322.75772529000005</v>
      </c>
    </row>
    <row r="1024" spans="2:5">
      <c r="B1024" s="3" t="s">
        <v>84</v>
      </c>
      <c r="D1024" s="4">
        <v>484.14</v>
      </c>
    </row>
    <row r="1025" spans="2:4">
      <c r="B1025" s="3" t="s">
        <v>254</v>
      </c>
      <c r="D1025" s="4">
        <v>1796.99</v>
      </c>
    </row>
    <row r="1026" spans="2:4">
      <c r="B1026" s="3" t="s">
        <v>110</v>
      </c>
      <c r="D1026" s="4">
        <v>7931.33</v>
      </c>
    </row>
    <row r="1033" spans="2:4" ht="20.399999999999999" customHeight="1"/>
    <row r="1034" spans="2:4">
      <c r="B1034" s="1" t="s">
        <v>12</v>
      </c>
      <c r="D1034" s="5">
        <f>SUM(D1017:D1033)</f>
        <v>41126.311058623338</v>
      </c>
    </row>
    <row r="1036" spans="2:4">
      <c r="B1036" s="1" t="s">
        <v>13</v>
      </c>
    </row>
    <row r="1037" spans="2:4">
      <c r="B1037" s="1" t="s">
        <v>14</v>
      </c>
      <c r="C1037" s="1" t="s">
        <v>51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подлужный,энгельса,сосновая</vt:lpstr>
      <vt:lpstr>Баринова</vt:lpstr>
      <vt:lpstr>В.Котика</vt:lpstr>
      <vt:lpstr>Задолье</vt:lpstr>
      <vt:lpstr>Западная</vt:lpstr>
      <vt:lpstr>Коммунистическая</vt:lpstr>
      <vt:lpstr>пер. Лихачева</vt:lpstr>
      <vt:lpstr>Максимов</vt:lpstr>
      <vt:lpstr>Махалова</vt:lpstr>
      <vt:lpstr>Маяковского</vt:lpstr>
      <vt:lpstr>Мира</vt:lpstr>
      <vt:lpstr>Чугунова</vt:lpstr>
      <vt:lpstr>Прибрежный</vt:lpstr>
      <vt:lpstr>Центральная</vt:lpstr>
      <vt:lpstr>Кис. Госп</vt:lpstr>
      <vt:lpstr>Октябрьская</vt:lpstr>
      <vt:lpstr>Новостройка</vt:lpstr>
      <vt:lpstr>Лист1</vt:lpstr>
      <vt:lpstr>Лист2</vt:lpstr>
    </vt:vector>
  </TitlesOfParts>
  <Company>StartSoft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Goodwin</dc:creator>
  <cp:lastModifiedBy>admin</cp:lastModifiedBy>
  <cp:lastPrinted>2020-02-04T11:45:59Z</cp:lastPrinted>
  <dcterms:created xsi:type="dcterms:W3CDTF">2018-01-23T13:35:46Z</dcterms:created>
  <dcterms:modified xsi:type="dcterms:W3CDTF">2020-02-04T11:46:05Z</dcterms:modified>
</cp:coreProperties>
</file>